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'Plan1'!$A$1:$N$88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<sst xmlns="http://schemas.openxmlformats.org/spreadsheetml/2006/main" count="246" uniqueCount="75">
  <si>
    <t>20,1 a 21</t>
  </si>
  <si>
    <t>21,1 a 22</t>
  </si>
  <si>
    <t>22,1 a 23</t>
  </si>
  <si>
    <t>23,1 a 24</t>
  </si>
  <si>
    <t>24,1 a 25</t>
  </si>
  <si>
    <t>25,1 a 26</t>
  </si>
  <si>
    <t>26,1 a 27</t>
  </si>
  <si>
    <t>27,1 a 28</t>
  </si>
  <si>
    <t>28,1 a 29</t>
  </si>
  <si>
    <t>29,1 a 30</t>
  </si>
  <si>
    <t>30,1 a 31</t>
  </si>
  <si>
    <t>31,1 a 32</t>
  </si>
  <si>
    <t>32,1 a 33</t>
  </si>
  <si>
    <t>33,1 a 34</t>
  </si>
  <si>
    <t>34,1 a 35</t>
  </si>
  <si>
    <t>35,1 a 36</t>
  </si>
  <si>
    <t>36,1 a 37</t>
  </si>
  <si>
    <t>37,1 a 38</t>
  </si>
  <si>
    <t>38,1 a 39</t>
  </si>
  <si>
    <t>39,1 a 40</t>
  </si>
  <si>
    <t>40,1 a 41</t>
  </si>
  <si>
    <t>41,1 a 42</t>
  </si>
  <si>
    <t>42,1 a 43</t>
  </si>
  <si>
    <t>43,1 a 44</t>
  </si>
  <si>
    <t>DE    ATÉ</t>
  </si>
  <si>
    <t>C/ 10% DESC</t>
  </si>
  <si>
    <t>R$ POR PÉ</t>
  </si>
  <si>
    <t>S/DESCONTO</t>
  </si>
  <si>
    <t>%</t>
  </si>
  <si>
    <t>44,1 a 45</t>
  </si>
  <si>
    <t>45,1 a 46</t>
  </si>
  <si>
    <t>46,1 a 47</t>
  </si>
  <si>
    <t>47,1 a 48</t>
  </si>
  <si>
    <t>48,1 a 49</t>
  </si>
  <si>
    <t>49,1 a 50</t>
  </si>
  <si>
    <t>50,1 a 51</t>
  </si>
  <si>
    <t>51,1 a 52</t>
  </si>
  <si>
    <t>52,1 a 53</t>
  </si>
  <si>
    <t>53,1 a 54</t>
  </si>
  <si>
    <t>54,1 a 55</t>
  </si>
  <si>
    <t>55,1 a 56</t>
  </si>
  <si>
    <t>56,1 a 57</t>
  </si>
  <si>
    <t>57,1 a 58</t>
  </si>
  <si>
    <t>58,1 a 59</t>
  </si>
  <si>
    <t>59,1 a 60</t>
  </si>
  <si>
    <t>60,1 a 61</t>
  </si>
  <si>
    <t>61,1 a 62</t>
  </si>
  <si>
    <t>63,1 a 64</t>
  </si>
  <si>
    <t>64,1 a 65</t>
  </si>
  <si>
    <t>65,1 a 66</t>
  </si>
  <si>
    <t>66,1 a 67</t>
  </si>
  <si>
    <t>67,1 a 68</t>
  </si>
  <si>
    <t xml:space="preserve"> </t>
  </si>
  <si>
    <t>69,1 a 70</t>
  </si>
  <si>
    <t>70,1 a 71</t>
  </si>
  <si>
    <t>71,1 a 72</t>
  </si>
  <si>
    <t>72,1 a 73</t>
  </si>
  <si>
    <t>74,1 a 75</t>
  </si>
  <si>
    <t>75,1 a 76</t>
  </si>
  <si>
    <t>76,1 a 77</t>
  </si>
  <si>
    <t>77,1 a 78</t>
  </si>
  <si>
    <t>78,1 a 79</t>
  </si>
  <si>
    <t>79,1 a 80</t>
  </si>
  <si>
    <t>80,1 a 81</t>
  </si>
  <si>
    <t>73,1 a 74</t>
  </si>
  <si>
    <t>82,1 a 83</t>
  </si>
  <si>
    <t>62,1 a 63</t>
  </si>
  <si>
    <t>68,1 a 69</t>
  </si>
  <si>
    <t xml:space="preserve">1   -   DESCOBERTO ÁGUA  </t>
  </si>
  <si>
    <t>81,1 a 82</t>
  </si>
  <si>
    <t>2 - COBERTO</t>
  </si>
  <si>
    <t xml:space="preserve"> 3 - LANCHA TERRA DESCOBERTO                                                                                                                            </t>
  </si>
  <si>
    <t>MULTICASCO DEVERÁ SER 1,7 O VALOR DO SEU TAMANHO</t>
  </si>
  <si>
    <t>4 - EMBARCAÇÃO A MOTOR AGUA</t>
  </si>
  <si>
    <t>5- MULTICASCO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</si>
</sst>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13" borderId="2" applyNumberFormat="0" applyAlignment="0" applyProtection="0"/>
    <xf numFmtId="0" fontId="11" fillId="0" borderId="3" applyNumberFormat="0" applyFill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5" fillId="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9" fontId="0" fillId="0" borderId="10" xfId="5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9" fontId="0" fillId="0" borderId="0" xfId="5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9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6"/>
  <sheetViews>
    <sheetView tabSelected="1" zoomScalePageLayoutView="0" workbookViewId="0" topLeftCell="A28">
      <selection activeCell="M40" sqref="M40"/>
    </sheetView>
  </sheetViews>
  <sheetFormatPr defaultColWidth="9.140625" defaultRowHeight="12.75"/>
  <cols>
    <col min="2" max="3" width="10.7109375" style="0" customWidth="1"/>
    <col min="4" max="4" width="6.7109375" style="0" customWidth="1"/>
    <col min="5" max="5" width="3.7109375" style="0" customWidth="1"/>
    <col min="7" max="8" width="10.7109375" style="0" customWidth="1"/>
    <col min="9" max="9" width="6.7109375" style="0" customWidth="1"/>
    <col min="10" max="10" width="3.7109375" style="0" customWidth="1"/>
    <col min="12" max="13" width="10.7109375" style="0" customWidth="1"/>
    <col min="14" max="14" width="7.8515625" style="0" customWidth="1"/>
  </cols>
  <sheetData>
    <row r="1" spans="1:10" ht="15" customHeight="1">
      <c r="A1" s="20"/>
      <c r="B1" s="20"/>
      <c r="C1" s="20"/>
      <c r="D1" s="28" t="s">
        <v>68</v>
      </c>
      <c r="E1" s="20"/>
      <c r="F1" s="20"/>
      <c r="G1" s="20"/>
      <c r="H1" s="20"/>
      <c r="I1" s="20"/>
      <c r="J1" s="20"/>
    </row>
    <row r="2" spans="1:9" ht="12.75">
      <c r="A2" s="1" t="s">
        <v>24</v>
      </c>
      <c r="B2" s="6" t="s">
        <v>26</v>
      </c>
      <c r="C2" s="7" t="s">
        <v>26</v>
      </c>
      <c r="D2" s="5" t="s">
        <v>28</v>
      </c>
      <c r="F2" s="1" t="s">
        <v>24</v>
      </c>
      <c r="G2" s="6" t="s">
        <v>26</v>
      </c>
      <c r="H2" s="7" t="s">
        <v>26</v>
      </c>
      <c r="I2" s="5" t="s">
        <v>28</v>
      </c>
    </row>
    <row r="3" spans="1:9" ht="12.75">
      <c r="A3" s="1"/>
      <c r="B3" s="7" t="s">
        <v>25</v>
      </c>
      <c r="C3" s="7" t="s">
        <v>27</v>
      </c>
      <c r="D3" s="1"/>
      <c r="F3" s="1"/>
      <c r="G3" s="7" t="s">
        <v>25</v>
      </c>
      <c r="H3" s="7" t="s">
        <v>27</v>
      </c>
      <c r="I3" s="1"/>
    </row>
    <row r="4" spans="1:9" ht="12.75">
      <c r="A4" s="1">
        <v>20</v>
      </c>
      <c r="B4" s="2">
        <f>+C4*0.9</f>
        <v>17.064</v>
      </c>
      <c r="C4" s="2">
        <v>18.96</v>
      </c>
      <c r="D4" s="3" t="s">
        <v>52</v>
      </c>
      <c r="F4" s="5" t="s">
        <v>36</v>
      </c>
      <c r="G4" s="2">
        <f aca="true" t="shared" si="0" ref="G4:G35">+H4*0.9</f>
        <v>22.52448</v>
      </c>
      <c r="H4" s="2">
        <f>+C4*1.32</f>
        <v>25.0272</v>
      </c>
      <c r="I4" s="4">
        <v>0.32</v>
      </c>
    </row>
    <row r="5" spans="1:9" ht="12.75">
      <c r="A5" s="5" t="s">
        <v>0</v>
      </c>
      <c r="B5" s="2">
        <f aca="true" t="shared" si="1" ref="B5:B28">+C5*0.9</f>
        <v>17.23464</v>
      </c>
      <c r="C5" s="2">
        <f>+C4*1.01</f>
        <v>19.1496</v>
      </c>
      <c r="D5" s="4">
        <v>0.01</v>
      </c>
      <c r="F5" s="5" t="s">
        <v>37</v>
      </c>
      <c r="G5" s="2">
        <f t="shared" si="0"/>
        <v>22.695120000000003</v>
      </c>
      <c r="H5" s="2">
        <f>+C4*1.33</f>
        <v>25.216800000000003</v>
      </c>
      <c r="I5" s="4">
        <v>0.33</v>
      </c>
    </row>
    <row r="6" spans="1:9" ht="12.75">
      <c r="A6" s="5" t="s">
        <v>1</v>
      </c>
      <c r="B6" s="2">
        <f t="shared" si="1"/>
        <v>17.40528</v>
      </c>
      <c r="C6" s="2">
        <f>+C4*1.02</f>
        <v>19.3392</v>
      </c>
      <c r="D6" s="4">
        <v>0.02</v>
      </c>
      <c r="F6" s="5" t="s">
        <v>38</v>
      </c>
      <c r="G6" s="2">
        <f t="shared" si="0"/>
        <v>22.86576</v>
      </c>
      <c r="H6" s="2">
        <f>+C4*1.34</f>
        <v>25.4064</v>
      </c>
      <c r="I6" s="4">
        <v>0.34</v>
      </c>
    </row>
    <row r="7" spans="1:9" ht="12.75">
      <c r="A7" s="5" t="s">
        <v>2</v>
      </c>
      <c r="B7" s="2">
        <f t="shared" si="1"/>
        <v>17.57592</v>
      </c>
      <c r="C7" s="2">
        <f>+C4*1.03</f>
        <v>19.5288</v>
      </c>
      <c r="D7" s="4">
        <v>0.03</v>
      </c>
      <c r="F7" s="5" t="s">
        <v>39</v>
      </c>
      <c r="G7" s="2">
        <f t="shared" si="0"/>
        <v>23.036400000000004</v>
      </c>
      <c r="H7" s="2">
        <f>+C4*1.35</f>
        <v>25.596000000000004</v>
      </c>
      <c r="I7" s="4">
        <v>0.35</v>
      </c>
    </row>
    <row r="8" spans="1:9" ht="12.75">
      <c r="A8" s="5" t="s">
        <v>3</v>
      </c>
      <c r="B8" s="2">
        <f t="shared" si="1"/>
        <v>17.746560000000002</v>
      </c>
      <c r="C8" s="2">
        <f>+C4*1.04</f>
        <v>19.718400000000003</v>
      </c>
      <c r="D8" s="4">
        <v>0.04</v>
      </c>
      <c r="F8" s="5" t="s">
        <v>40</v>
      </c>
      <c r="G8" s="2">
        <f t="shared" si="0"/>
        <v>23.207040000000003</v>
      </c>
      <c r="H8" s="2">
        <f>+C4*1.36</f>
        <v>25.785600000000002</v>
      </c>
      <c r="I8" s="4">
        <v>0.36</v>
      </c>
    </row>
    <row r="9" spans="1:9" ht="12.75">
      <c r="A9" s="5" t="s">
        <v>4</v>
      </c>
      <c r="B9" s="2">
        <f t="shared" si="1"/>
        <v>17.9172</v>
      </c>
      <c r="C9" s="2">
        <f>+C4*1.05</f>
        <v>19.908</v>
      </c>
      <c r="D9" s="4">
        <v>0.05</v>
      </c>
      <c r="F9" s="5" t="s">
        <v>41</v>
      </c>
      <c r="G9" s="2">
        <f t="shared" si="0"/>
        <v>23.377680000000005</v>
      </c>
      <c r="H9" s="2">
        <f>+C4*1.37</f>
        <v>25.975200000000005</v>
      </c>
      <c r="I9" s="4">
        <v>0.37</v>
      </c>
    </row>
    <row r="10" spans="1:9" ht="12.75">
      <c r="A10" s="5" t="s">
        <v>5</v>
      </c>
      <c r="B10" s="2">
        <f t="shared" si="1"/>
        <v>18.087840000000003</v>
      </c>
      <c r="C10" s="2">
        <f>+C4*1.06</f>
        <v>20.097600000000003</v>
      </c>
      <c r="D10" s="4">
        <v>0.06</v>
      </c>
      <c r="F10" s="5" t="s">
        <v>42</v>
      </c>
      <c r="G10" s="2">
        <f t="shared" si="0"/>
        <v>23.54832</v>
      </c>
      <c r="H10" s="2">
        <f>+C4*1.38</f>
        <v>26.1648</v>
      </c>
      <c r="I10" s="4">
        <v>0.38</v>
      </c>
    </row>
    <row r="11" spans="1:9" ht="12.75">
      <c r="A11" s="5" t="s">
        <v>6</v>
      </c>
      <c r="B11" s="2">
        <f t="shared" si="1"/>
        <v>18.258480000000002</v>
      </c>
      <c r="C11" s="2">
        <f>+C4*1.07</f>
        <v>20.287200000000002</v>
      </c>
      <c r="D11" s="4">
        <v>0.07</v>
      </c>
      <c r="F11" s="5" t="s">
        <v>43</v>
      </c>
      <c r="G11" s="2">
        <f t="shared" si="0"/>
        <v>23.71896</v>
      </c>
      <c r="H11" s="2">
        <f>+C4*1.39</f>
        <v>26.3544</v>
      </c>
      <c r="I11" s="4">
        <v>0.39</v>
      </c>
    </row>
    <row r="12" spans="1:9" ht="12.75">
      <c r="A12" s="5" t="s">
        <v>7</v>
      </c>
      <c r="B12" s="2">
        <f t="shared" si="1"/>
        <v>18.42912</v>
      </c>
      <c r="C12" s="2">
        <f>+C4*1.08</f>
        <v>20.4768</v>
      </c>
      <c r="D12" s="4">
        <v>0.08</v>
      </c>
      <c r="F12" s="5" t="s">
        <v>44</v>
      </c>
      <c r="G12" s="2">
        <f t="shared" si="0"/>
        <v>23.8896</v>
      </c>
      <c r="H12" s="2">
        <f>+C4*1.4</f>
        <v>26.544</v>
      </c>
      <c r="I12" s="4">
        <v>0.4</v>
      </c>
    </row>
    <row r="13" spans="1:9" ht="12.75">
      <c r="A13" s="5" t="s">
        <v>8</v>
      </c>
      <c r="B13" s="2">
        <f t="shared" si="1"/>
        <v>18.599760000000003</v>
      </c>
      <c r="C13" s="2">
        <f>+C4*1.09</f>
        <v>20.666400000000003</v>
      </c>
      <c r="D13" s="4">
        <v>0.09</v>
      </c>
      <c r="F13" s="5" t="s">
        <v>45</v>
      </c>
      <c r="G13" s="2">
        <f t="shared" si="0"/>
        <v>24.06024</v>
      </c>
      <c r="H13" s="2">
        <f>+C4*1.41</f>
        <v>26.7336</v>
      </c>
      <c r="I13" s="4">
        <v>0.41</v>
      </c>
    </row>
    <row r="14" spans="1:9" ht="12.75">
      <c r="A14" s="5" t="s">
        <v>9</v>
      </c>
      <c r="B14" s="2">
        <f t="shared" si="1"/>
        <v>18.770400000000002</v>
      </c>
      <c r="C14" s="2">
        <f>+C4*1.1</f>
        <v>20.856</v>
      </c>
      <c r="D14" s="4">
        <v>0.1</v>
      </c>
      <c r="F14" s="5" t="s">
        <v>46</v>
      </c>
      <c r="G14" s="2">
        <f t="shared" si="0"/>
        <v>24.230880000000003</v>
      </c>
      <c r="H14" s="2">
        <f>+C4*1.42</f>
        <v>26.9232</v>
      </c>
      <c r="I14" s="4">
        <v>0.42</v>
      </c>
    </row>
    <row r="15" spans="1:9" ht="12.75">
      <c r="A15" s="5" t="s">
        <v>10</v>
      </c>
      <c r="B15" s="2">
        <f t="shared" si="1"/>
        <v>18.941040000000005</v>
      </c>
      <c r="C15" s="2">
        <f>+C4*1.11</f>
        <v>21.045600000000004</v>
      </c>
      <c r="D15" s="4">
        <v>0.11</v>
      </c>
      <c r="F15" s="5" t="s">
        <v>66</v>
      </c>
      <c r="G15" s="2">
        <f t="shared" si="0"/>
        <v>24.40152</v>
      </c>
      <c r="H15" s="2">
        <f>+C4*1.43</f>
        <v>27.1128</v>
      </c>
      <c r="I15" s="4">
        <v>0.43</v>
      </c>
    </row>
    <row r="16" spans="1:9" ht="12.75">
      <c r="A16" s="5" t="s">
        <v>11</v>
      </c>
      <c r="B16" s="2">
        <f t="shared" si="1"/>
        <v>19.111680000000003</v>
      </c>
      <c r="C16" s="2">
        <f>+C4*1.12</f>
        <v>21.235200000000003</v>
      </c>
      <c r="D16" s="4">
        <v>0.12</v>
      </c>
      <c r="F16" s="5" t="s">
        <v>47</v>
      </c>
      <c r="G16" s="2">
        <f t="shared" si="0"/>
        <v>24.57216</v>
      </c>
      <c r="H16" s="2">
        <f>+C4*1.44</f>
        <v>27.3024</v>
      </c>
      <c r="I16" s="4">
        <v>0.44</v>
      </c>
    </row>
    <row r="17" spans="1:11" ht="12.75">
      <c r="A17" s="5" t="s">
        <v>12</v>
      </c>
      <c r="B17" s="2">
        <f t="shared" si="1"/>
        <v>19.28232</v>
      </c>
      <c r="C17" s="2">
        <f>+C4*1.13</f>
        <v>21.424799999999998</v>
      </c>
      <c r="D17" s="4">
        <v>0.13</v>
      </c>
      <c r="F17" s="5" t="s">
        <v>48</v>
      </c>
      <c r="G17" s="2">
        <f t="shared" si="0"/>
        <v>24.742800000000003</v>
      </c>
      <c r="H17" s="2">
        <f>+C4*1.45</f>
        <v>27.492</v>
      </c>
      <c r="I17" s="4">
        <v>0.45</v>
      </c>
      <c r="K17" t="s">
        <v>52</v>
      </c>
    </row>
    <row r="18" spans="1:9" ht="12.75">
      <c r="A18" s="5" t="s">
        <v>13</v>
      </c>
      <c r="B18" s="2">
        <f t="shared" si="1"/>
        <v>19.45296</v>
      </c>
      <c r="C18" s="2">
        <f>+C4*1.14</f>
        <v>21.6144</v>
      </c>
      <c r="D18" s="4">
        <v>0.14</v>
      </c>
      <c r="F18" s="5" t="s">
        <v>49</v>
      </c>
      <c r="G18" s="2">
        <f t="shared" si="0"/>
        <v>24.91344</v>
      </c>
      <c r="H18" s="2">
        <f>+C4*1.46</f>
        <v>27.6816</v>
      </c>
      <c r="I18" s="4">
        <v>0.46</v>
      </c>
    </row>
    <row r="19" spans="1:9" ht="12.75">
      <c r="A19" s="5" t="s">
        <v>14</v>
      </c>
      <c r="B19" s="2">
        <f t="shared" si="1"/>
        <v>19.6236</v>
      </c>
      <c r="C19" s="2">
        <f>+C4*1.15</f>
        <v>21.804</v>
      </c>
      <c r="D19" s="4">
        <v>0.15</v>
      </c>
      <c r="F19" s="5" t="s">
        <v>50</v>
      </c>
      <c r="G19" s="2">
        <f t="shared" si="0"/>
        <v>25.084080000000004</v>
      </c>
      <c r="H19" s="2">
        <f>+C4*1.47</f>
        <v>27.8712</v>
      </c>
      <c r="I19" s="4">
        <v>0.47</v>
      </c>
    </row>
    <row r="20" spans="1:9" ht="12.75">
      <c r="A20" s="5" t="s">
        <v>15</v>
      </c>
      <c r="B20" s="2">
        <f t="shared" si="1"/>
        <v>19.794240000000002</v>
      </c>
      <c r="C20" s="2">
        <f>+C4*1.16</f>
        <v>21.9936</v>
      </c>
      <c r="D20" s="4">
        <v>0.16</v>
      </c>
      <c r="F20" s="5" t="s">
        <v>51</v>
      </c>
      <c r="G20" s="2">
        <f t="shared" si="0"/>
        <v>25.254720000000002</v>
      </c>
      <c r="H20" s="2">
        <f>+C4*1.48</f>
        <v>28.0608</v>
      </c>
      <c r="I20" s="4">
        <v>0.48</v>
      </c>
    </row>
    <row r="21" spans="1:9" ht="12.75">
      <c r="A21" s="5" t="s">
        <v>16</v>
      </c>
      <c r="B21" s="2">
        <f t="shared" si="1"/>
        <v>19.96488</v>
      </c>
      <c r="C21" s="2">
        <f>+C4*1.17</f>
        <v>22.1832</v>
      </c>
      <c r="D21" s="4">
        <v>0.17</v>
      </c>
      <c r="F21" s="5" t="s">
        <v>67</v>
      </c>
      <c r="G21" s="2">
        <f t="shared" si="0"/>
        <v>25.42536</v>
      </c>
      <c r="H21" s="2">
        <f>+C4*1.49</f>
        <v>28.250400000000003</v>
      </c>
      <c r="I21" s="4">
        <v>0.49</v>
      </c>
    </row>
    <row r="22" spans="1:9" ht="12.75">
      <c r="A22" s="5" t="s">
        <v>17</v>
      </c>
      <c r="B22" s="2">
        <f t="shared" si="1"/>
        <v>20.135520000000003</v>
      </c>
      <c r="C22" s="2">
        <f>+C4*1.18</f>
        <v>22.3728</v>
      </c>
      <c r="D22" s="4">
        <v>0.18</v>
      </c>
      <c r="F22" s="5" t="s">
        <v>53</v>
      </c>
      <c r="G22" s="2">
        <f t="shared" si="0"/>
        <v>25.596</v>
      </c>
      <c r="H22" s="2">
        <f>+C4*1.5</f>
        <v>28.44</v>
      </c>
      <c r="I22" s="4">
        <v>0.5</v>
      </c>
    </row>
    <row r="23" spans="1:9" ht="12.75">
      <c r="A23" s="5" t="s">
        <v>18</v>
      </c>
      <c r="B23" s="2">
        <f t="shared" si="1"/>
        <v>20.306160000000002</v>
      </c>
      <c r="C23" s="2">
        <f>+C4*1.19</f>
        <v>22.5624</v>
      </c>
      <c r="D23" s="4">
        <v>0.19</v>
      </c>
      <c r="F23" s="5" t="s">
        <v>54</v>
      </c>
      <c r="G23" s="2">
        <f t="shared" si="0"/>
        <v>25.76664</v>
      </c>
      <c r="H23" s="2">
        <f>+C4*1.51</f>
        <v>28.6296</v>
      </c>
      <c r="I23" s="4">
        <v>0.51</v>
      </c>
    </row>
    <row r="24" spans="1:9" ht="12.75">
      <c r="A24" s="5" t="s">
        <v>19</v>
      </c>
      <c r="B24" s="2">
        <f t="shared" si="1"/>
        <v>20.4768</v>
      </c>
      <c r="C24" s="2">
        <f>+C4*1.2</f>
        <v>22.752</v>
      </c>
      <c r="D24" s="4">
        <v>0.2</v>
      </c>
      <c r="F24" s="5" t="s">
        <v>55</v>
      </c>
      <c r="G24" s="2">
        <f t="shared" si="0"/>
        <v>25.93728</v>
      </c>
      <c r="H24" s="2">
        <f>+C4*1.52</f>
        <v>28.819200000000002</v>
      </c>
      <c r="I24" s="4">
        <v>0.52</v>
      </c>
    </row>
    <row r="25" spans="1:9" ht="12.75">
      <c r="A25" s="5" t="s">
        <v>20</v>
      </c>
      <c r="B25" s="2">
        <f t="shared" si="1"/>
        <v>20.647440000000003</v>
      </c>
      <c r="C25" s="2">
        <f>+C4*1.21</f>
        <v>22.9416</v>
      </c>
      <c r="D25" s="4">
        <v>0.21</v>
      </c>
      <c r="F25" s="5" t="s">
        <v>56</v>
      </c>
      <c r="G25" s="2">
        <f t="shared" si="0"/>
        <v>26.10792</v>
      </c>
      <c r="H25" s="2">
        <f>+C4*1.53</f>
        <v>29.0088</v>
      </c>
      <c r="I25" s="4">
        <v>0.53</v>
      </c>
    </row>
    <row r="26" spans="1:9" ht="12.75">
      <c r="A26" s="5" t="s">
        <v>21</v>
      </c>
      <c r="B26" s="2">
        <f t="shared" si="1"/>
        <v>20.818080000000002</v>
      </c>
      <c r="C26" s="2">
        <f>+C4*1.22</f>
        <v>23.1312</v>
      </c>
      <c r="D26" s="4">
        <v>0.22</v>
      </c>
      <c r="F26" s="5" t="s">
        <v>64</v>
      </c>
      <c r="G26" s="2">
        <f t="shared" si="0"/>
        <v>26.278560000000002</v>
      </c>
      <c r="H26" s="2">
        <f>+C4*1.54</f>
        <v>29.198400000000003</v>
      </c>
      <c r="I26" s="4">
        <v>0.54</v>
      </c>
    </row>
    <row r="27" spans="1:9" ht="12.75">
      <c r="A27" s="5" t="s">
        <v>22</v>
      </c>
      <c r="B27" s="2">
        <f t="shared" si="1"/>
        <v>20.98872</v>
      </c>
      <c r="C27" s="2">
        <f>+C4*1.23</f>
        <v>23.320800000000002</v>
      </c>
      <c r="D27" s="4">
        <v>0.23</v>
      </c>
      <c r="F27" s="5" t="s">
        <v>57</v>
      </c>
      <c r="G27" s="2">
        <f t="shared" si="0"/>
        <v>26.4492</v>
      </c>
      <c r="H27" s="2">
        <f>+C4*1.55</f>
        <v>29.388</v>
      </c>
      <c r="I27" s="4">
        <v>0.55</v>
      </c>
    </row>
    <row r="28" spans="1:9" ht="12.75">
      <c r="A28" s="5" t="s">
        <v>23</v>
      </c>
      <c r="B28" s="2">
        <f t="shared" si="1"/>
        <v>21.15936</v>
      </c>
      <c r="C28" s="2">
        <f>+C4*1.24</f>
        <v>23.5104</v>
      </c>
      <c r="D28" s="4">
        <v>0.24</v>
      </c>
      <c r="F28" s="5" t="s">
        <v>58</v>
      </c>
      <c r="G28" s="2">
        <f t="shared" si="0"/>
        <v>26.619840000000003</v>
      </c>
      <c r="H28" s="2">
        <f>+C4*1.56</f>
        <v>29.577600000000004</v>
      </c>
      <c r="I28" s="4">
        <v>0.56</v>
      </c>
    </row>
    <row r="29" spans="1:9" ht="12.75">
      <c r="A29" s="5" t="s">
        <v>29</v>
      </c>
      <c r="B29" s="2">
        <f>+C29*0.9</f>
        <v>21.330000000000002</v>
      </c>
      <c r="C29" s="2">
        <f>+C4*1.25</f>
        <v>23.700000000000003</v>
      </c>
      <c r="D29" s="3">
        <v>0.25</v>
      </c>
      <c r="F29" s="5" t="s">
        <v>59</v>
      </c>
      <c r="G29" s="2">
        <f t="shared" si="0"/>
        <v>26.790480000000002</v>
      </c>
      <c r="H29" s="2">
        <f>+C4*1.57</f>
        <v>29.767200000000003</v>
      </c>
      <c r="I29" s="4">
        <v>0.57</v>
      </c>
    </row>
    <row r="30" spans="1:9" ht="12.75">
      <c r="A30" s="5" t="s">
        <v>30</v>
      </c>
      <c r="B30" s="2">
        <f aca="true" t="shared" si="2" ref="B30:B35">+C30*0.9</f>
        <v>21.50064</v>
      </c>
      <c r="C30" s="2">
        <f>+C4*1.26</f>
        <v>23.8896</v>
      </c>
      <c r="D30" s="4">
        <v>0.26</v>
      </c>
      <c r="F30" s="5" t="s">
        <v>60</v>
      </c>
      <c r="G30" s="2">
        <f t="shared" si="0"/>
        <v>26.96112</v>
      </c>
      <c r="H30" s="2">
        <f>+C4*1.58</f>
        <v>29.9568</v>
      </c>
      <c r="I30" s="4">
        <v>0.58</v>
      </c>
    </row>
    <row r="31" spans="1:9" ht="12.75">
      <c r="A31" s="5" t="s">
        <v>31</v>
      </c>
      <c r="B31" s="2">
        <f t="shared" si="2"/>
        <v>21.67128</v>
      </c>
      <c r="C31" s="2">
        <f>+C4*1.27</f>
        <v>24.0792</v>
      </c>
      <c r="D31" s="4">
        <v>0.27</v>
      </c>
      <c r="F31" s="5" t="s">
        <v>61</v>
      </c>
      <c r="G31" s="2">
        <f t="shared" si="0"/>
        <v>27.131760000000003</v>
      </c>
      <c r="H31" s="2">
        <f>+C4*1.59</f>
        <v>30.146400000000003</v>
      </c>
      <c r="I31" s="4">
        <v>0.59</v>
      </c>
    </row>
    <row r="32" spans="1:9" ht="12.75">
      <c r="A32" s="5" t="s">
        <v>32</v>
      </c>
      <c r="B32" s="2">
        <f t="shared" si="2"/>
        <v>21.841920000000002</v>
      </c>
      <c r="C32" s="2">
        <f>+C4*1.28</f>
        <v>24.268800000000002</v>
      </c>
      <c r="D32" s="4">
        <v>0.28</v>
      </c>
      <c r="F32" s="5" t="s">
        <v>62</v>
      </c>
      <c r="G32" s="2">
        <f t="shared" si="0"/>
        <v>27.302400000000002</v>
      </c>
      <c r="H32" s="2">
        <f>+C4*1.6</f>
        <v>30.336000000000002</v>
      </c>
      <c r="I32" s="4">
        <v>0.6</v>
      </c>
    </row>
    <row r="33" spans="1:9" ht="12.75">
      <c r="A33" s="5" t="s">
        <v>33</v>
      </c>
      <c r="B33" s="2">
        <f t="shared" si="2"/>
        <v>22.01256</v>
      </c>
      <c r="C33" s="2">
        <f>+C4*1.29</f>
        <v>24.4584</v>
      </c>
      <c r="D33" s="4">
        <v>0.29</v>
      </c>
      <c r="F33" s="5" t="s">
        <v>63</v>
      </c>
      <c r="G33" s="2">
        <f t="shared" si="0"/>
        <v>27.473040000000005</v>
      </c>
      <c r="H33" s="2">
        <f>+C4*1.61</f>
        <v>30.525600000000004</v>
      </c>
      <c r="I33" s="4">
        <v>0.61</v>
      </c>
    </row>
    <row r="34" spans="1:9" ht="12.75">
      <c r="A34" s="5" t="s">
        <v>34</v>
      </c>
      <c r="B34" s="2">
        <f t="shared" si="2"/>
        <v>22.183200000000003</v>
      </c>
      <c r="C34" s="2">
        <f>+C4*1.3</f>
        <v>24.648000000000003</v>
      </c>
      <c r="D34" s="4">
        <v>0.3</v>
      </c>
      <c r="F34" s="5" t="s">
        <v>69</v>
      </c>
      <c r="G34" s="2">
        <f t="shared" si="0"/>
        <v>27.643680000000003</v>
      </c>
      <c r="H34" s="2">
        <f>+C4*1.62</f>
        <v>30.715200000000003</v>
      </c>
      <c r="I34" s="4">
        <v>0.62</v>
      </c>
    </row>
    <row r="35" spans="1:9" ht="12.75">
      <c r="A35" s="5" t="s">
        <v>35</v>
      </c>
      <c r="B35" s="2">
        <f t="shared" si="2"/>
        <v>22.35384</v>
      </c>
      <c r="C35" s="2">
        <f>+C4*1.31</f>
        <v>24.837600000000002</v>
      </c>
      <c r="D35" s="4">
        <v>0.31</v>
      </c>
      <c r="F35" s="5" t="s">
        <v>65</v>
      </c>
      <c r="G35" s="2">
        <f t="shared" si="0"/>
        <v>27.81432</v>
      </c>
      <c r="H35" s="2">
        <f>+C4*1.63</f>
        <v>30.904799999999998</v>
      </c>
      <c r="I35" s="4">
        <v>0.63</v>
      </c>
    </row>
    <row r="36" spans="1:15" ht="12.75">
      <c r="A36" s="26"/>
      <c r="B36" s="25" t="s">
        <v>70</v>
      </c>
      <c r="C36" s="25"/>
      <c r="D36" s="29"/>
      <c r="E36" s="20"/>
      <c r="F36" s="27" t="s">
        <v>71</v>
      </c>
      <c r="G36" s="25"/>
      <c r="H36" s="25"/>
      <c r="I36" s="28"/>
      <c r="K36" s="25" t="s">
        <v>73</v>
      </c>
      <c r="L36" s="25"/>
      <c r="M36" s="25"/>
      <c r="N36" s="25"/>
      <c r="O36" s="25"/>
    </row>
    <row r="37" spans="1:14" ht="12.75">
      <c r="A37" s="1" t="s">
        <v>24</v>
      </c>
      <c r="B37" s="6" t="s">
        <v>26</v>
      </c>
      <c r="C37" s="7" t="s">
        <v>26</v>
      </c>
      <c r="D37" s="5" t="s">
        <v>28</v>
      </c>
      <c r="F37" s="1" t="s">
        <v>24</v>
      </c>
      <c r="G37" s="6" t="s">
        <v>26</v>
      </c>
      <c r="H37" s="7" t="s">
        <v>26</v>
      </c>
      <c r="I37" s="5" t="s">
        <v>28</v>
      </c>
      <c r="K37" s="1" t="s">
        <v>24</v>
      </c>
      <c r="L37" s="6" t="s">
        <v>26</v>
      </c>
      <c r="M37" s="7" t="s">
        <v>26</v>
      </c>
      <c r="N37" s="5" t="s">
        <v>28</v>
      </c>
    </row>
    <row r="38" spans="1:14" ht="12.75">
      <c r="A38" s="1"/>
      <c r="B38" s="7" t="s">
        <v>25</v>
      </c>
      <c r="C38" s="7" t="s">
        <v>27</v>
      </c>
      <c r="D38" s="1"/>
      <c r="F38" s="1"/>
      <c r="G38" s="7" t="s">
        <v>25</v>
      </c>
      <c r="H38" s="7" t="s">
        <v>27</v>
      </c>
      <c r="I38" s="1"/>
      <c r="K38" s="1"/>
      <c r="L38" s="7" t="s">
        <v>25</v>
      </c>
      <c r="M38" s="7" t="s">
        <v>27</v>
      </c>
      <c r="N38" s="1"/>
    </row>
    <row r="39" spans="1:14" ht="12.75">
      <c r="A39" s="1">
        <v>20</v>
      </c>
      <c r="B39" s="2">
        <f>+C39*0.9</f>
        <v>28.737000000000002</v>
      </c>
      <c r="C39" s="2">
        <v>31.93</v>
      </c>
      <c r="D39" s="3" t="s">
        <v>52</v>
      </c>
      <c r="F39" s="1">
        <v>20</v>
      </c>
      <c r="G39" s="2">
        <f>+H39*0.9</f>
        <v>22.365000000000002</v>
      </c>
      <c r="H39" s="2">
        <v>24.85</v>
      </c>
      <c r="I39" s="3" t="s">
        <v>52</v>
      </c>
      <c r="K39" s="1">
        <v>20</v>
      </c>
      <c r="L39" s="2">
        <f>+M39*0.9</f>
        <v>28.737000000000002</v>
      </c>
      <c r="M39" s="2">
        <v>31.93</v>
      </c>
      <c r="N39" s="3" t="s">
        <v>52</v>
      </c>
    </row>
    <row r="40" spans="1:14" ht="12.75">
      <c r="A40" s="5" t="s">
        <v>0</v>
      </c>
      <c r="B40" s="2">
        <f aca="true" t="shared" si="3" ref="B40:B86">+C40*0.9</f>
        <v>29.024369999999998</v>
      </c>
      <c r="C40" s="2">
        <f>+C39*1.01</f>
        <v>32.2493</v>
      </c>
      <c r="D40" s="4">
        <v>0.01</v>
      </c>
      <c r="F40" s="5" t="s">
        <v>0</v>
      </c>
      <c r="G40" s="2">
        <f aca="true" t="shared" si="4" ref="G40:G69">+H40*0.9</f>
        <v>22.58865</v>
      </c>
      <c r="H40" s="2">
        <f>+H39*1.01</f>
        <v>25.0985</v>
      </c>
      <c r="I40" s="4">
        <v>0.01</v>
      </c>
      <c r="K40" s="5" t="s">
        <v>0</v>
      </c>
      <c r="L40" s="2">
        <f aca="true" t="shared" si="5" ref="L40:L86">+M40*0.9</f>
        <v>29.024369999999998</v>
      </c>
      <c r="M40" s="2">
        <f>+M39*1.01</f>
        <v>32.2493</v>
      </c>
      <c r="N40" s="4">
        <v>0.01</v>
      </c>
    </row>
    <row r="41" spans="1:14" ht="12.75">
      <c r="A41" s="5" t="s">
        <v>1</v>
      </c>
      <c r="B41" s="2">
        <f t="shared" si="3"/>
        <v>29.311740000000004</v>
      </c>
      <c r="C41" s="2">
        <f>+C39*1.02</f>
        <v>32.5686</v>
      </c>
      <c r="D41" s="4">
        <v>0.02</v>
      </c>
      <c r="F41" s="5" t="s">
        <v>1</v>
      </c>
      <c r="G41" s="2">
        <f t="shared" si="4"/>
        <v>22.8123</v>
      </c>
      <c r="H41" s="2">
        <f>+H39*1.02</f>
        <v>25.347</v>
      </c>
      <c r="I41" s="4">
        <v>0.02</v>
      </c>
      <c r="K41" s="5" t="s">
        <v>1</v>
      </c>
      <c r="L41" s="2">
        <f t="shared" si="5"/>
        <v>29.311740000000004</v>
      </c>
      <c r="M41" s="2">
        <f>+M39*1.02</f>
        <v>32.5686</v>
      </c>
      <c r="N41" s="4">
        <v>0.02</v>
      </c>
    </row>
    <row r="42" spans="1:14" ht="12.75">
      <c r="A42" s="5" t="s">
        <v>2</v>
      </c>
      <c r="B42" s="2">
        <f t="shared" si="3"/>
        <v>29.599110000000003</v>
      </c>
      <c r="C42" s="2">
        <f>+C39*1.03</f>
        <v>32.8879</v>
      </c>
      <c r="D42" s="4">
        <v>0.03</v>
      </c>
      <c r="F42" s="5" t="s">
        <v>2</v>
      </c>
      <c r="G42" s="2">
        <f t="shared" si="4"/>
        <v>23.035950000000003</v>
      </c>
      <c r="H42" s="2">
        <f>+H39*1.03</f>
        <v>25.5955</v>
      </c>
      <c r="I42" s="4">
        <v>0.03</v>
      </c>
      <c r="K42" s="5" t="s">
        <v>2</v>
      </c>
      <c r="L42" s="2">
        <f t="shared" si="5"/>
        <v>29.599110000000003</v>
      </c>
      <c r="M42" s="2">
        <f>+M39*1.03</f>
        <v>32.8879</v>
      </c>
      <c r="N42" s="4">
        <v>0.03</v>
      </c>
    </row>
    <row r="43" spans="1:14" ht="12.75">
      <c r="A43" s="5" t="s">
        <v>3</v>
      </c>
      <c r="B43" s="2">
        <f t="shared" si="3"/>
        <v>29.886480000000002</v>
      </c>
      <c r="C43" s="2">
        <f>+C39*1.04</f>
        <v>33.2072</v>
      </c>
      <c r="D43" s="4">
        <v>0.04</v>
      </c>
      <c r="F43" s="5" t="s">
        <v>3</v>
      </c>
      <c r="G43" s="2">
        <f t="shared" si="4"/>
        <v>23.259600000000002</v>
      </c>
      <c r="H43" s="2">
        <f>+H39*1.04</f>
        <v>25.844</v>
      </c>
      <c r="I43" s="4">
        <v>0.04</v>
      </c>
      <c r="K43" s="5" t="s">
        <v>3</v>
      </c>
      <c r="L43" s="2">
        <f t="shared" si="5"/>
        <v>29.886480000000002</v>
      </c>
      <c r="M43" s="2">
        <f>+M39*1.04</f>
        <v>33.2072</v>
      </c>
      <c r="N43" s="4">
        <v>0.04</v>
      </c>
    </row>
    <row r="44" spans="1:14" ht="12.75">
      <c r="A44" s="5" t="s">
        <v>4</v>
      </c>
      <c r="B44" s="2">
        <f t="shared" si="3"/>
        <v>30.173849999999998</v>
      </c>
      <c r="C44" s="2">
        <f>+C39*1.05</f>
        <v>33.5265</v>
      </c>
      <c r="D44" s="4">
        <v>0.05</v>
      </c>
      <c r="F44" s="5" t="s">
        <v>4</v>
      </c>
      <c r="G44" s="2">
        <f t="shared" si="4"/>
        <v>23.48325</v>
      </c>
      <c r="H44" s="2">
        <f>+H39*1.05</f>
        <v>26.0925</v>
      </c>
      <c r="I44" s="4">
        <v>0.05</v>
      </c>
      <c r="K44" s="5" t="s">
        <v>4</v>
      </c>
      <c r="L44" s="2">
        <f t="shared" si="5"/>
        <v>30.173849999999998</v>
      </c>
      <c r="M44" s="2">
        <f>+M39*1.05</f>
        <v>33.5265</v>
      </c>
      <c r="N44" s="4">
        <v>0.05</v>
      </c>
    </row>
    <row r="45" spans="1:14" ht="12.75">
      <c r="A45" s="5" t="s">
        <v>5</v>
      </c>
      <c r="B45" s="2">
        <f t="shared" si="3"/>
        <v>30.461220000000004</v>
      </c>
      <c r="C45" s="2">
        <f>+C39*1.06</f>
        <v>33.845800000000004</v>
      </c>
      <c r="D45" s="4">
        <v>0.06</v>
      </c>
      <c r="F45" s="5" t="s">
        <v>5</v>
      </c>
      <c r="G45" s="2">
        <f t="shared" si="4"/>
        <v>23.7069</v>
      </c>
      <c r="H45" s="2">
        <f>+H39*1.06</f>
        <v>26.341</v>
      </c>
      <c r="I45" s="4">
        <v>0.06</v>
      </c>
      <c r="K45" s="5" t="s">
        <v>5</v>
      </c>
      <c r="L45" s="2">
        <f t="shared" si="5"/>
        <v>30.461220000000004</v>
      </c>
      <c r="M45" s="2">
        <f>+M39*1.06</f>
        <v>33.845800000000004</v>
      </c>
      <c r="N45" s="4">
        <v>0.06</v>
      </c>
    </row>
    <row r="46" spans="1:14" ht="12.75">
      <c r="A46" s="5" t="s">
        <v>6</v>
      </c>
      <c r="B46" s="2">
        <f t="shared" si="3"/>
        <v>30.748590000000004</v>
      </c>
      <c r="C46" s="2">
        <f>+C39*1.07</f>
        <v>34.1651</v>
      </c>
      <c r="D46" s="4">
        <v>0.07</v>
      </c>
      <c r="F46" s="5" t="s">
        <v>6</v>
      </c>
      <c r="G46" s="2">
        <f t="shared" si="4"/>
        <v>23.930550000000004</v>
      </c>
      <c r="H46" s="2">
        <f>+H39*1.07</f>
        <v>26.589500000000005</v>
      </c>
      <c r="I46" s="4">
        <v>0.07</v>
      </c>
      <c r="K46" s="5" t="s">
        <v>6</v>
      </c>
      <c r="L46" s="2">
        <f t="shared" si="5"/>
        <v>30.748590000000004</v>
      </c>
      <c r="M46" s="2">
        <f>+M39*1.07</f>
        <v>34.1651</v>
      </c>
      <c r="N46" s="4">
        <v>0.07</v>
      </c>
    </row>
    <row r="47" spans="1:14" ht="12.75">
      <c r="A47" s="5" t="s">
        <v>7</v>
      </c>
      <c r="B47" s="2">
        <f t="shared" si="3"/>
        <v>31.035960000000003</v>
      </c>
      <c r="C47" s="2">
        <f>+C39*1.08</f>
        <v>34.4844</v>
      </c>
      <c r="D47" s="4">
        <v>0.08</v>
      </c>
      <c r="F47" s="5" t="s">
        <v>7</v>
      </c>
      <c r="G47" s="2">
        <f t="shared" si="4"/>
        <v>24.154200000000003</v>
      </c>
      <c r="H47" s="2">
        <f>+H39*1.08</f>
        <v>26.838000000000005</v>
      </c>
      <c r="I47" s="4">
        <v>0.08</v>
      </c>
      <c r="K47" s="5" t="s">
        <v>7</v>
      </c>
      <c r="L47" s="2">
        <f t="shared" si="5"/>
        <v>31.035960000000003</v>
      </c>
      <c r="M47" s="2">
        <f>+M39*1.08</f>
        <v>34.4844</v>
      </c>
      <c r="N47" s="4">
        <v>0.08</v>
      </c>
    </row>
    <row r="48" spans="1:14" ht="12.75">
      <c r="A48" s="5" t="s">
        <v>8</v>
      </c>
      <c r="B48" s="2">
        <f t="shared" si="3"/>
        <v>31.32333</v>
      </c>
      <c r="C48" s="2">
        <f>+C39*1.09</f>
        <v>34.8037</v>
      </c>
      <c r="D48" s="4">
        <v>0.09</v>
      </c>
      <c r="F48" s="5" t="s">
        <v>8</v>
      </c>
      <c r="G48" s="2">
        <f t="shared" si="4"/>
        <v>24.377850000000006</v>
      </c>
      <c r="H48" s="2">
        <f>+H39*1.09</f>
        <v>27.086500000000004</v>
      </c>
      <c r="I48" s="4">
        <v>0.09</v>
      </c>
      <c r="K48" s="5" t="s">
        <v>8</v>
      </c>
      <c r="L48" s="2">
        <f t="shared" si="5"/>
        <v>31.32333</v>
      </c>
      <c r="M48" s="2">
        <f>+M39*1.09</f>
        <v>34.8037</v>
      </c>
      <c r="N48" s="4">
        <v>0.09</v>
      </c>
    </row>
    <row r="49" spans="1:14" ht="12.75">
      <c r="A49" s="5" t="s">
        <v>9</v>
      </c>
      <c r="B49" s="2">
        <f t="shared" si="3"/>
        <v>31.610700000000005</v>
      </c>
      <c r="C49" s="2">
        <f>+C39*1.1</f>
        <v>35.123000000000005</v>
      </c>
      <c r="D49" s="4">
        <v>0.1</v>
      </c>
      <c r="F49" s="5" t="s">
        <v>9</v>
      </c>
      <c r="G49" s="2">
        <f t="shared" si="4"/>
        <v>24.601500000000005</v>
      </c>
      <c r="H49" s="2">
        <f>+H39*1.1</f>
        <v>27.335000000000004</v>
      </c>
      <c r="I49" s="4">
        <v>0.1</v>
      </c>
      <c r="K49" s="5" t="s">
        <v>9</v>
      </c>
      <c r="L49" s="2">
        <f t="shared" si="5"/>
        <v>31.610700000000005</v>
      </c>
      <c r="M49" s="2">
        <f>+M39*1.1</f>
        <v>35.123000000000005</v>
      </c>
      <c r="N49" s="4">
        <v>0.1</v>
      </c>
    </row>
    <row r="50" spans="1:14" ht="12.75">
      <c r="A50" s="5" t="s">
        <v>10</v>
      </c>
      <c r="B50" s="2">
        <f t="shared" si="3"/>
        <v>31.898070000000004</v>
      </c>
      <c r="C50" s="2">
        <f>+C39*1.11</f>
        <v>35.4423</v>
      </c>
      <c r="D50" s="4">
        <v>0.11</v>
      </c>
      <c r="F50" s="5" t="s">
        <v>10</v>
      </c>
      <c r="G50" s="2">
        <f t="shared" si="4"/>
        <v>24.825150000000004</v>
      </c>
      <c r="H50" s="2">
        <f>+H39*1.11</f>
        <v>27.583500000000004</v>
      </c>
      <c r="I50" s="4">
        <v>0.11</v>
      </c>
      <c r="K50" s="5" t="s">
        <v>10</v>
      </c>
      <c r="L50" s="2">
        <f t="shared" si="5"/>
        <v>31.898070000000004</v>
      </c>
      <c r="M50" s="2">
        <f>+M39*1.11</f>
        <v>35.4423</v>
      </c>
      <c r="N50" s="4">
        <v>0.11</v>
      </c>
    </row>
    <row r="51" spans="1:14" ht="12.75">
      <c r="A51" s="5" t="s">
        <v>11</v>
      </c>
      <c r="B51" s="2">
        <f t="shared" si="3"/>
        <v>32.18544</v>
      </c>
      <c r="C51" s="2">
        <f>+C39*1.12</f>
        <v>35.7616</v>
      </c>
      <c r="D51" s="4">
        <v>0.12</v>
      </c>
      <c r="F51" s="5" t="s">
        <v>11</v>
      </c>
      <c r="G51" s="2">
        <f t="shared" si="4"/>
        <v>25.048800000000004</v>
      </c>
      <c r="H51" s="2">
        <f>+H39*1.12</f>
        <v>27.832000000000004</v>
      </c>
      <c r="I51" s="4">
        <v>0.12</v>
      </c>
      <c r="K51" s="5" t="s">
        <v>11</v>
      </c>
      <c r="L51" s="2">
        <f t="shared" si="5"/>
        <v>32.18544</v>
      </c>
      <c r="M51" s="2">
        <f>+M39*1.12</f>
        <v>35.7616</v>
      </c>
      <c r="N51" s="4">
        <v>0.12</v>
      </c>
    </row>
    <row r="52" spans="1:14" ht="12.75">
      <c r="A52" s="5" t="s">
        <v>12</v>
      </c>
      <c r="B52" s="2">
        <f t="shared" si="3"/>
        <v>32.47281</v>
      </c>
      <c r="C52" s="2">
        <f>+C39*1.13</f>
        <v>36.0809</v>
      </c>
      <c r="D52" s="4">
        <v>0.13</v>
      </c>
      <c r="F52" s="5" t="s">
        <v>12</v>
      </c>
      <c r="G52" s="2">
        <f t="shared" si="4"/>
        <v>25.272450000000003</v>
      </c>
      <c r="H52" s="2">
        <f>+H39*1.13</f>
        <v>28.0805</v>
      </c>
      <c r="I52" s="4">
        <v>0.13</v>
      </c>
      <c r="K52" s="5" t="s">
        <v>12</v>
      </c>
      <c r="L52" s="2">
        <f t="shared" si="5"/>
        <v>32.47281</v>
      </c>
      <c r="M52" s="2">
        <f>+M39*1.13</f>
        <v>36.0809</v>
      </c>
      <c r="N52" s="4">
        <v>0.13</v>
      </c>
    </row>
    <row r="53" spans="1:14" ht="12.75">
      <c r="A53" s="5" t="s">
        <v>13</v>
      </c>
      <c r="B53" s="2">
        <f t="shared" si="3"/>
        <v>32.76018</v>
      </c>
      <c r="C53" s="2">
        <f>+C39*1.14</f>
        <v>36.4002</v>
      </c>
      <c r="D53" s="4">
        <v>0.14</v>
      </c>
      <c r="F53" s="5" t="s">
        <v>13</v>
      </c>
      <c r="G53" s="2">
        <f t="shared" si="4"/>
        <v>25.496100000000002</v>
      </c>
      <c r="H53" s="2">
        <f>+H39*1.14</f>
        <v>28.329</v>
      </c>
      <c r="I53" s="4">
        <v>0.14</v>
      </c>
      <c r="K53" s="5" t="s">
        <v>13</v>
      </c>
      <c r="L53" s="2">
        <f t="shared" si="5"/>
        <v>32.76018</v>
      </c>
      <c r="M53" s="2">
        <f>+M39*1.14</f>
        <v>36.4002</v>
      </c>
      <c r="N53" s="4">
        <v>0.14</v>
      </c>
    </row>
    <row r="54" spans="1:14" ht="12.75">
      <c r="A54" s="5" t="s">
        <v>14</v>
      </c>
      <c r="B54" s="2">
        <f t="shared" si="3"/>
        <v>33.04755</v>
      </c>
      <c r="C54" s="2">
        <f>+C39*1.15</f>
        <v>36.7195</v>
      </c>
      <c r="D54" s="4">
        <v>0.15</v>
      </c>
      <c r="F54" s="5" t="s">
        <v>14</v>
      </c>
      <c r="G54" s="2">
        <f t="shared" si="4"/>
        <v>25.71975</v>
      </c>
      <c r="H54" s="2">
        <f>+H39*1.15</f>
        <v>28.5775</v>
      </c>
      <c r="I54" s="4">
        <v>0.15</v>
      </c>
      <c r="K54" s="5" t="s">
        <v>14</v>
      </c>
      <c r="L54" s="2">
        <f t="shared" si="5"/>
        <v>33.04755</v>
      </c>
      <c r="M54" s="2">
        <f>+M39*1.15</f>
        <v>36.7195</v>
      </c>
      <c r="N54" s="4">
        <v>0.15</v>
      </c>
    </row>
    <row r="55" spans="1:14" ht="12.75">
      <c r="A55" s="5" t="s">
        <v>15</v>
      </c>
      <c r="B55" s="2">
        <f t="shared" si="3"/>
        <v>33.33492</v>
      </c>
      <c r="C55" s="2">
        <f>+C39*1.16</f>
        <v>37.038799999999995</v>
      </c>
      <c r="D55" s="4">
        <v>0.16</v>
      </c>
      <c r="F55" s="5" t="s">
        <v>15</v>
      </c>
      <c r="G55" s="2">
        <f t="shared" si="4"/>
        <v>25.9434</v>
      </c>
      <c r="H55" s="2">
        <f>+H39*1.16</f>
        <v>28.826</v>
      </c>
      <c r="I55" s="4">
        <v>0.16</v>
      </c>
      <c r="K55" s="5" t="s">
        <v>15</v>
      </c>
      <c r="L55" s="2">
        <f t="shared" si="5"/>
        <v>33.33492</v>
      </c>
      <c r="M55" s="2">
        <f>+M39*1.16</f>
        <v>37.038799999999995</v>
      </c>
      <c r="N55" s="4">
        <v>0.16</v>
      </c>
    </row>
    <row r="56" spans="1:14" ht="12.75">
      <c r="A56" s="5" t="s">
        <v>16</v>
      </c>
      <c r="B56" s="2">
        <f t="shared" si="3"/>
        <v>33.62229</v>
      </c>
      <c r="C56" s="2">
        <f>+C39*1.17</f>
        <v>37.3581</v>
      </c>
      <c r="D56" s="4">
        <v>0.17</v>
      </c>
      <c r="F56" s="5" t="s">
        <v>16</v>
      </c>
      <c r="G56" s="2">
        <f t="shared" si="4"/>
        <v>26.16705</v>
      </c>
      <c r="H56" s="2">
        <f>+H39*1.17</f>
        <v>29.0745</v>
      </c>
      <c r="I56" s="4">
        <v>0.17</v>
      </c>
      <c r="K56" s="5" t="s">
        <v>16</v>
      </c>
      <c r="L56" s="2">
        <f t="shared" si="5"/>
        <v>33.62229</v>
      </c>
      <c r="M56" s="2">
        <f>+M39*1.17</f>
        <v>37.3581</v>
      </c>
      <c r="N56" s="4">
        <v>0.17</v>
      </c>
    </row>
    <row r="57" spans="1:14" ht="12.75">
      <c r="A57" s="5" t="s">
        <v>17</v>
      </c>
      <c r="B57" s="2">
        <f t="shared" si="3"/>
        <v>33.90966</v>
      </c>
      <c r="C57" s="2">
        <f>+C39*1.18</f>
        <v>37.6774</v>
      </c>
      <c r="D57" s="4">
        <v>0.18</v>
      </c>
      <c r="F57" s="5" t="s">
        <v>17</v>
      </c>
      <c r="G57" s="2">
        <f t="shared" si="4"/>
        <v>26.390700000000002</v>
      </c>
      <c r="H57" s="2">
        <f>+H39*1.18</f>
        <v>29.323</v>
      </c>
      <c r="I57" s="4">
        <v>0.18</v>
      </c>
      <c r="K57" s="5" t="s">
        <v>17</v>
      </c>
      <c r="L57" s="2">
        <f t="shared" si="5"/>
        <v>33.90966</v>
      </c>
      <c r="M57" s="2">
        <f>+M39*1.18</f>
        <v>37.6774</v>
      </c>
      <c r="N57" s="4">
        <v>0.18</v>
      </c>
    </row>
    <row r="58" spans="1:14" ht="12.75">
      <c r="A58" s="5" t="s">
        <v>18</v>
      </c>
      <c r="B58" s="2">
        <f t="shared" si="3"/>
        <v>34.19703</v>
      </c>
      <c r="C58" s="2">
        <f>+C39*1.19</f>
        <v>37.9967</v>
      </c>
      <c r="D58" s="4">
        <v>0.19</v>
      </c>
      <c r="F58" s="5" t="s">
        <v>18</v>
      </c>
      <c r="G58" s="2">
        <f t="shared" si="4"/>
        <v>26.61435</v>
      </c>
      <c r="H58" s="2">
        <f>+H39*1.19</f>
        <v>29.5715</v>
      </c>
      <c r="I58" s="4">
        <v>0.19</v>
      </c>
      <c r="K58" s="5" t="s">
        <v>18</v>
      </c>
      <c r="L58" s="2">
        <f t="shared" si="5"/>
        <v>34.19703</v>
      </c>
      <c r="M58" s="2">
        <f>+M39*1.19</f>
        <v>37.9967</v>
      </c>
      <c r="N58" s="4">
        <v>0.19</v>
      </c>
    </row>
    <row r="59" spans="1:14" ht="12.75">
      <c r="A59" s="5" t="s">
        <v>19</v>
      </c>
      <c r="B59" s="2">
        <f t="shared" si="3"/>
        <v>34.484399999999994</v>
      </c>
      <c r="C59" s="2">
        <f>+C39*1.2</f>
        <v>38.315999999999995</v>
      </c>
      <c r="D59" s="4">
        <v>0.2</v>
      </c>
      <c r="F59" s="5" t="s">
        <v>19</v>
      </c>
      <c r="G59" s="2">
        <f t="shared" si="4"/>
        <v>26.838</v>
      </c>
      <c r="H59" s="2">
        <f>+H39*1.2</f>
        <v>29.82</v>
      </c>
      <c r="I59" s="4">
        <v>0.2</v>
      </c>
      <c r="K59" s="5" t="s">
        <v>19</v>
      </c>
      <c r="L59" s="2">
        <f t="shared" si="5"/>
        <v>34.484399999999994</v>
      </c>
      <c r="M59" s="2">
        <f>+M39*1.2</f>
        <v>38.315999999999995</v>
      </c>
      <c r="N59" s="4">
        <v>0.2</v>
      </c>
    </row>
    <row r="60" spans="1:14" ht="12.75">
      <c r="A60" s="5" t="s">
        <v>20</v>
      </c>
      <c r="B60" s="2">
        <f t="shared" si="3"/>
        <v>34.771770000000004</v>
      </c>
      <c r="C60" s="2">
        <f>+C39*1.21</f>
        <v>38.6353</v>
      </c>
      <c r="D60" s="4">
        <v>0.21</v>
      </c>
      <c r="F60" s="5" t="s">
        <v>20</v>
      </c>
      <c r="G60" s="2">
        <f t="shared" si="4"/>
        <v>27.06165</v>
      </c>
      <c r="H60" s="2">
        <f>+H39*1.21</f>
        <v>30.0685</v>
      </c>
      <c r="I60" s="4">
        <v>0.21</v>
      </c>
      <c r="K60" s="5" t="s">
        <v>20</v>
      </c>
      <c r="L60" s="2">
        <f t="shared" si="5"/>
        <v>34.771770000000004</v>
      </c>
      <c r="M60" s="2">
        <f>+M39*1.21</f>
        <v>38.6353</v>
      </c>
      <c r="N60" s="4">
        <v>0.21</v>
      </c>
    </row>
    <row r="61" spans="1:14" ht="12.75">
      <c r="A61" s="5" t="s">
        <v>21</v>
      </c>
      <c r="B61" s="2">
        <f t="shared" si="3"/>
        <v>35.05914</v>
      </c>
      <c r="C61" s="2">
        <f>+C39*1.22</f>
        <v>38.9546</v>
      </c>
      <c r="D61" s="4">
        <v>0.22</v>
      </c>
      <c r="F61" s="5" t="s">
        <v>21</v>
      </c>
      <c r="G61" s="2">
        <f t="shared" si="4"/>
        <v>27.2853</v>
      </c>
      <c r="H61" s="2">
        <f>+H39*1.22</f>
        <v>30.317</v>
      </c>
      <c r="I61" s="4">
        <v>0.22</v>
      </c>
      <c r="K61" s="5" t="s">
        <v>21</v>
      </c>
      <c r="L61" s="2">
        <f t="shared" si="5"/>
        <v>35.05914</v>
      </c>
      <c r="M61" s="2">
        <f>+M39*1.22</f>
        <v>38.9546</v>
      </c>
      <c r="N61" s="4">
        <v>0.22</v>
      </c>
    </row>
    <row r="62" spans="1:14" ht="12.75">
      <c r="A62" s="5" t="s">
        <v>22</v>
      </c>
      <c r="B62" s="2">
        <f t="shared" si="3"/>
        <v>35.34651</v>
      </c>
      <c r="C62" s="2">
        <f>+C39*1.23</f>
        <v>39.2739</v>
      </c>
      <c r="D62" s="4">
        <v>0.23</v>
      </c>
      <c r="F62" s="5" t="s">
        <v>22</v>
      </c>
      <c r="G62" s="2">
        <f t="shared" si="4"/>
        <v>27.508950000000002</v>
      </c>
      <c r="H62" s="2">
        <f>+H39*1.23</f>
        <v>30.5655</v>
      </c>
      <c r="I62" s="4">
        <v>0.23</v>
      </c>
      <c r="K62" s="5" t="s">
        <v>22</v>
      </c>
      <c r="L62" s="2">
        <f t="shared" si="5"/>
        <v>35.34651</v>
      </c>
      <c r="M62" s="2">
        <f>+M39*1.23</f>
        <v>39.2739</v>
      </c>
      <c r="N62" s="4">
        <v>0.23</v>
      </c>
    </row>
    <row r="63" spans="1:14" ht="12.75">
      <c r="A63" s="5" t="s">
        <v>23</v>
      </c>
      <c r="B63" s="2">
        <f t="shared" si="3"/>
        <v>35.63388</v>
      </c>
      <c r="C63" s="2">
        <f>+C39*1.24</f>
        <v>39.593199999999996</v>
      </c>
      <c r="D63" s="24">
        <v>0.24</v>
      </c>
      <c r="F63" s="5" t="s">
        <v>23</v>
      </c>
      <c r="G63" s="2">
        <f t="shared" si="4"/>
        <v>27.7326</v>
      </c>
      <c r="H63" s="2">
        <f>+H39*1.24</f>
        <v>30.814</v>
      </c>
      <c r="I63" s="4">
        <v>0.24</v>
      </c>
      <c r="K63" s="5" t="s">
        <v>23</v>
      </c>
      <c r="L63" s="2">
        <f t="shared" si="5"/>
        <v>35.63388</v>
      </c>
      <c r="M63" s="2">
        <f>+M39*1.24</f>
        <v>39.593199999999996</v>
      </c>
      <c r="N63" s="24">
        <v>0.24</v>
      </c>
    </row>
    <row r="64" spans="1:14" ht="12.75">
      <c r="A64" s="5" t="s">
        <v>29</v>
      </c>
      <c r="B64" s="2">
        <f t="shared" si="3"/>
        <v>35.92125</v>
      </c>
      <c r="C64" s="2">
        <f>+C39*1.25</f>
        <v>39.9125</v>
      </c>
      <c r="D64" s="3">
        <v>0.25</v>
      </c>
      <c r="F64" s="5" t="s">
        <v>29</v>
      </c>
      <c r="G64" s="2">
        <f t="shared" si="4"/>
        <v>27.95625</v>
      </c>
      <c r="H64" s="2">
        <f>+H39*1.25</f>
        <v>31.0625</v>
      </c>
      <c r="I64" s="3">
        <v>0.25</v>
      </c>
      <c r="K64" s="5" t="s">
        <v>29</v>
      </c>
      <c r="L64" s="2">
        <f t="shared" si="5"/>
        <v>35.92125</v>
      </c>
      <c r="M64" s="2">
        <f>+M39*1.25</f>
        <v>39.9125</v>
      </c>
      <c r="N64" s="3">
        <v>0.25</v>
      </c>
    </row>
    <row r="65" spans="1:14" ht="12.75">
      <c r="A65" s="5" t="s">
        <v>30</v>
      </c>
      <c r="B65" s="2">
        <f t="shared" si="3"/>
        <v>36.20862</v>
      </c>
      <c r="C65" s="2">
        <f>+C39*1.26</f>
        <v>40.2318</v>
      </c>
      <c r="D65" s="4">
        <v>0.26</v>
      </c>
      <c r="F65" s="5" t="s">
        <v>30</v>
      </c>
      <c r="G65" s="2">
        <f t="shared" si="4"/>
        <v>28.179900000000004</v>
      </c>
      <c r="H65" s="2">
        <f>+H39*1.26</f>
        <v>31.311000000000003</v>
      </c>
      <c r="I65" s="4">
        <v>0.26</v>
      </c>
      <c r="K65" s="5" t="s">
        <v>30</v>
      </c>
      <c r="L65" s="2">
        <f t="shared" si="5"/>
        <v>36.20862</v>
      </c>
      <c r="M65" s="2">
        <f>+M39*1.26</f>
        <v>40.2318</v>
      </c>
      <c r="N65" s="4">
        <v>0.26</v>
      </c>
    </row>
    <row r="66" spans="1:14" ht="12.75">
      <c r="A66" s="5" t="s">
        <v>31</v>
      </c>
      <c r="B66" s="2">
        <f t="shared" si="3"/>
        <v>36.49599</v>
      </c>
      <c r="C66" s="2">
        <f>+C39*1.27</f>
        <v>40.5511</v>
      </c>
      <c r="D66" s="4">
        <v>0.27</v>
      </c>
      <c r="F66" s="5" t="s">
        <v>31</v>
      </c>
      <c r="G66" s="2">
        <f t="shared" si="4"/>
        <v>28.403550000000003</v>
      </c>
      <c r="H66" s="2">
        <f>+H39*1.27</f>
        <v>31.559500000000003</v>
      </c>
      <c r="I66" s="4">
        <v>0.27</v>
      </c>
      <c r="K66" s="5" t="s">
        <v>31</v>
      </c>
      <c r="L66" s="2">
        <f t="shared" si="5"/>
        <v>36.49599</v>
      </c>
      <c r="M66" s="2">
        <f>+M39*1.27</f>
        <v>40.5511</v>
      </c>
      <c r="N66" s="4">
        <v>0.27</v>
      </c>
    </row>
    <row r="67" spans="1:14" ht="12.75">
      <c r="A67" s="5" t="s">
        <v>32</v>
      </c>
      <c r="B67" s="2">
        <f t="shared" si="3"/>
        <v>36.78336</v>
      </c>
      <c r="C67" s="2">
        <f>+C39*1.28</f>
        <v>40.870400000000004</v>
      </c>
      <c r="D67" s="4">
        <v>0.28</v>
      </c>
      <c r="F67" s="5" t="s">
        <v>32</v>
      </c>
      <c r="G67" s="2">
        <f t="shared" si="4"/>
        <v>28.627200000000002</v>
      </c>
      <c r="H67" s="2">
        <f>+H39*1.28</f>
        <v>31.808000000000003</v>
      </c>
      <c r="I67" s="4">
        <v>0.28</v>
      </c>
      <c r="K67" s="5" t="s">
        <v>32</v>
      </c>
      <c r="L67" s="2">
        <f t="shared" si="5"/>
        <v>36.78336</v>
      </c>
      <c r="M67" s="2">
        <f>+M39*1.28</f>
        <v>40.870400000000004</v>
      </c>
      <c r="N67" s="4">
        <v>0.28</v>
      </c>
    </row>
    <row r="68" spans="1:14" ht="12.75">
      <c r="A68" s="5" t="s">
        <v>33</v>
      </c>
      <c r="B68" s="2">
        <f t="shared" si="3"/>
        <v>37.070730000000005</v>
      </c>
      <c r="C68" s="2">
        <f>+C39*1.29</f>
        <v>41.1897</v>
      </c>
      <c r="D68" s="4">
        <v>0.29</v>
      </c>
      <c r="F68" s="5" t="s">
        <v>33</v>
      </c>
      <c r="G68" s="2">
        <f t="shared" si="4"/>
        <v>28.85085</v>
      </c>
      <c r="H68" s="2">
        <f>+H39*1.29</f>
        <v>32.0565</v>
      </c>
      <c r="I68" s="4">
        <v>0.29</v>
      </c>
      <c r="K68" s="5" t="s">
        <v>33</v>
      </c>
      <c r="L68" s="2">
        <f t="shared" si="5"/>
        <v>37.070730000000005</v>
      </c>
      <c r="M68" s="2">
        <f>+M39*1.29</f>
        <v>41.1897</v>
      </c>
      <c r="N68" s="4">
        <v>0.29</v>
      </c>
    </row>
    <row r="69" spans="1:14" ht="12.75">
      <c r="A69" s="5" t="s">
        <v>34</v>
      </c>
      <c r="B69" s="2">
        <f t="shared" si="3"/>
        <v>37.3581</v>
      </c>
      <c r="C69" s="2">
        <f>+C39*1.3</f>
        <v>41.509</v>
      </c>
      <c r="D69" s="4">
        <v>0.3</v>
      </c>
      <c r="F69" s="5" t="s">
        <v>34</v>
      </c>
      <c r="G69" s="2">
        <f t="shared" si="4"/>
        <v>29.0745</v>
      </c>
      <c r="H69" s="2">
        <f>+H39*1.3</f>
        <v>32.305</v>
      </c>
      <c r="I69" s="4">
        <v>0.3</v>
      </c>
      <c r="K69" s="5" t="s">
        <v>34</v>
      </c>
      <c r="L69" s="2">
        <f t="shared" si="5"/>
        <v>37.3581</v>
      </c>
      <c r="M69" s="2">
        <f>+M39*1.3</f>
        <v>41.509</v>
      </c>
      <c r="N69" s="4">
        <v>0.3</v>
      </c>
    </row>
    <row r="70" spans="1:14" ht="12.75">
      <c r="A70" s="5" t="s">
        <v>35</v>
      </c>
      <c r="B70" s="2">
        <f t="shared" si="3"/>
        <v>37.64547</v>
      </c>
      <c r="C70" s="2">
        <f>+C39*1.31</f>
        <v>41.8283</v>
      </c>
      <c r="D70" s="4">
        <v>0.31</v>
      </c>
      <c r="F70" s="5" t="s">
        <v>35</v>
      </c>
      <c r="G70" s="2">
        <v>14.73</v>
      </c>
      <c r="H70" s="2">
        <f>+H39*1.31</f>
        <v>32.5535</v>
      </c>
      <c r="I70" s="4">
        <v>0.31</v>
      </c>
      <c r="K70" s="5" t="s">
        <v>35</v>
      </c>
      <c r="L70" s="2">
        <f t="shared" si="5"/>
        <v>37.64547</v>
      </c>
      <c r="M70" s="2">
        <f>+M39*1.31</f>
        <v>41.8283</v>
      </c>
      <c r="N70" s="4">
        <v>0.31</v>
      </c>
    </row>
    <row r="71" spans="1:14" ht="12.75" customHeight="1">
      <c r="A71" s="5" t="s">
        <v>36</v>
      </c>
      <c r="B71" s="2">
        <f t="shared" si="3"/>
        <v>37.932840000000006</v>
      </c>
      <c r="C71" s="2">
        <f>+C39*1.32</f>
        <v>42.147600000000004</v>
      </c>
      <c r="D71" s="4">
        <v>0.32</v>
      </c>
      <c r="F71" s="5" t="s">
        <v>36</v>
      </c>
      <c r="G71" s="2">
        <f aca="true" t="shared" si="6" ref="G71:G86">+H71*0.9</f>
        <v>29.521800000000006</v>
      </c>
      <c r="H71" s="2">
        <f>+H39*1.32</f>
        <v>32.80200000000001</v>
      </c>
      <c r="I71" s="4">
        <v>0.32</v>
      </c>
      <c r="K71" s="5" t="s">
        <v>36</v>
      </c>
      <c r="L71" s="2">
        <f t="shared" si="5"/>
        <v>37.932840000000006</v>
      </c>
      <c r="M71" s="2">
        <f>+M39*1.32</f>
        <v>42.147600000000004</v>
      </c>
      <c r="N71" s="4">
        <v>0.32</v>
      </c>
    </row>
    <row r="72" spans="1:14" ht="12.75">
      <c r="A72" s="5" t="s">
        <v>37</v>
      </c>
      <c r="B72" s="2">
        <f t="shared" si="3"/>
        <v>38.22021</v>
      </c>
      <c r="C72" s="2">
        <f>+C39*1.33</f>
        <v>42.4669</v>
      </c>
      <c r="D72" s="4">
        <v>0.33</v>
      </c>
      <c r="F72" s="5" t="s">
        <v>37</v>
      </c>
      <c r="G72" s="2">
        <f t="shared" si="6"/>
        <v>29.745450000000005</v>
      </c>
      <c r="H72" s="2">
        <f>+H39*1.33</f>
        <v>33.05050000000001</v>
      </c>
      <c r="I72" s="4">
        <v>0.33</v>
      </c>
      <c r="K72" s="5" t="s">
        <v>37</v>
      </c>
      <c r="L72" s="2">
        <f t="shared" si="5"/>
        <v>38.22021</v>
      </c>
      <c r="M72" s="2">
        <f>+M39*1.33</f>
        <v>42.4669</v>
      </c>
      <c r="N72" s="4">
        <v>0.33</v>
      </c>
    </row>
    <row r="73" spans="1:14" ht="12.75">
      <c r="A73" s="5" t="s">
        <v>38</v>
      </c>
      <c r="B73" s="2">
        <f t="shared" si="3"/>
        <v>38.507580000000004</v>
      </c>
      <c r="C73" s="2">
        <f>+C39*1.34</f>
        <v>42.7862</v>
      </c>
      <c r="D73" s="4">
        <v>0.34</v>
      </c>
      <c r="F73" s="5" t="s">
        <v>38</v>
      </c>
      <c r="G73" s="2">
        <f t="shared" si="6"/>
        <v>29.969100000000008</v>
      </c>
      <c r="H73" s="2">
        <f>+H39*1.34</f>
        <v>33.29900000000001</v>
      </c>
      <c r="I73" s="4">
        <v>0.34</v>
      </c>
      <c r="K73" s="5" t="s">
        <v>38</v>
      </c>
      <c r="L73" s="2">
        <f t="shared" si="5"/>
        <v>38.507580000000004</v>
      </c>
      <c r="M73" s="2">
        <f>+M39*1.34</f>
        <v>42.7862</v>
      </c>
      <c r="N73" s="4">
        <v>0.34</v>
      </c>
    </row>
    <row r="74" spans="1:14" ht="12.75">
      <c r="A74" s="5" t="s">
        <v>39</v>
      </c>
      <c r="B74" s="2">
        <f t="shared" si="3"/>
        <v>38.79495</v>
      </c>
      <c r="C74" s="2">
        <f>+C39*1.35</f>
        <v>43.1055</v>
      </c>
      <c r="D74" s="4">
        <v>0.35</v>
      </c>
      <c r="F74" s="5" t="s">
        <v>39</v>
      </c>
      <c r="G74" s="2">
        <f t="shared" si="6"/>
        <v>30.192750000000007</v>
      </c>
      <c r="H74" s="2">
        <f>+H39*1.35</f>
        <v>33.54750000000001</v>
      </c>
      <c r="I74" s="4">
        <v>0.35</v>
      </c>
      <c r="K74" s="5" t="s">
        <v>39</v>
      </c>
      <c r="L74" s="2">
        <f t="shared" si="5"/>
        <v>38.79495</v>
      </c>
      <c r="M74" s="2">
        <f>+M39*1.35</f>
        <v>43.1055</v>
      </c>
      <c r="N74" s="4">
        <v>0.35</v>
      </c>
    </row>
    <row r="75" spans="1:14" ht="12.75">
      <c r="A75" s="5" t="s">
        <v>40</v>
      </c>
      <c r="B75" s="2">
        <f t="shared" si="3"/>
        <v>39.08232</v>
      </c>
      <c r="C75" s="2">
        <f>+C39*1.36</f>
        <v>43.424800000000005</v>
      </c>
      <c r="D75" s="4">
        <v>0.36</v>
      </c>
      <c r="F75" s="5" t="s">
        <v>40</v>
      </c>
      <c r="G75" s="2">
        <f t="shared" si="6"/>
        <v>30.416400000000007</v>
      </c>
      <c r="H75" s="2">
        <f>+H39*1.36</f>
        <v>33.79600000000001</v>
      </c>
      <c r="I75" s="4">
        <v>0.36</v>
      </c>
      <c r="K75" s="5" t="s">
        <v>40</v>
      </c>
      <c r="L75" s="2">
        <f t="shared" si="5"/>
        <v>39.08232</v>
      </c>
      <c r="M75" s="2">
        <f>+M39*1.36</f>
        <v>43.424800000000005</v>
      </c>
      <c r="N75" s="4">
        <v>0.36</v>
      </c>
    </row>
    <row r="76" spans="1:14" ht="12.75">
      <c r="A76" s="5" t="s">
        <v>41</v>
      </c>
      <c r="B76" s="2">
        <f t="shared" si="3"/>
        <v>39.369690000000006</v>
      </c>
      <c r="C76" s="2">
        <f>+C39*1.37</f>
        <v>43.7441</v>
      </c>
      <c r="D76" s="4">
        <v>0.37</v>
      </c>
      <c r="F76" s="5" t="s">
        <v>41</v>
      </c>
      <c r="G76" s="2">
        <f t="shared" si="6"/>
        <v>30.640050000000006</v>
      </c>
      <c r="H76" s="2">
        <f>+H39*1.37</f>
        <v>34.044500000000006</v>
      </c>
      <c r="I76" s="4">
        <v>0.37</v>
      </c>
      <c r="K76" s="5" t="s">
        <v>41</v>
      </c>
      <c r="L76" s="2">
        <f t="shared" si="5"/>
        <v>39.369690000000006</v>
      </c>
      <c r="M76" s="2">
        <f>+M39*1.37</f>
        <v>43.7441</v>
      </c>
      <c r="N76" s="4">
        <v>0.37</v>
      </c>
    </row>
    <row r="77" spans="1:14" ht="12.75">
      <c r="A77" s="5" t="s">
        <v>42</v>
      </c>
      <c r="B77" s="2">
        <f t="shared" si="3"/>
        <v>39.657059999999994</v>
      </c>
      <c r="C77" s="2">
        <f>+C39*1.38</f>
        <v>44.063399999999994</v>
      </c>
      <c r="D77" s="4">
        <v>0.38</v>
      </c>
      <c r="F77" s="5" t="s">
        <v>42</v>
      </c>
      <c r="G77" s="2">
        <f t="shared" si="6"/>
        <v>30.8637</v>
      </c>
      <c r="H77" s="2">
        <f>+H39*1.38</f>
        <v>34.293</v>
      </c>
      <c r="I77" s="4">
        <v>0.38</v>
      </c>
      <c r="K77" s="5" t="s">
        <v>42</v>
      </c>
      <c r="L77" s="2">
        <f t="shared" si="5"/>
        <v>39.657059999999994</v>
      </c>
      <c r="M77" s="2">
        <f>+M39*1.38</f>
        <v>44.063399999999994</v>
      </c>
      <c r="N77" s="4">
        <v>0.38</v>
      </c>
    </row>
    <row r="78" spans="1:14" ht="12.75">
      <c r="A78" s="5" t="s">
        <v>43</v>
      </c>
      <c r="B78" s="2">
        <f t="shared" si="3"/>
        <v>39.944430000000004</v>
      </c>
      <c r="C78" s="2">
        <f>+C39*1.39</f>
        <v>44.3827</v>
      </c>
      <c r="D78" s="4">
        <v>0.39</v>
      </c>
      <c r="F78" s="5" t="s">
        <v>43</v>
      </c>
      <c r="G78" s="2">
        <f t="shared" si="6"/>
        <v>31.08735</v>
      </c>
      <c r="H78" s="2">
        <f>+H39*1.39</f>
        <v>34.5415</v>
      </c>
      <c r="I78" s="4">
        <v>0.39</v>
      </c>
      <c r="K78" s="5" t="s">
        <v>43</v>
      </c>
      <c r="L78" s="2">
        <f t="shared" si="5"/>
        <v>39.944430000000004</v>
      </c>
      <c r="M78" s="2">
        <f>+M39*1.39</f>
        <v>44.3827</v>
      </c>
      <c r="N78" s="4">
        <v>0.39</v>
      </c>
    </row>
    <row r="79" spans="1:14" ht="12.75" customHeight="1">
      <c r="A79" s="5" t="s">
        <v>44</v>
      </c>
      <c r="B79" s="2">
        <f t="shared" si="3"/>
        <v>40.2318</v>
      </c>
      <c r="C79" s="2">
        <f>+C39*1.4</f>
        <v>44.702</v>
      </c>
      <c r="D79" s="4">
        <v>0.4</v>
      </c>
      <c r="F79" s="5" t="s">
        <v>44</v>
      </c>
      <c r="G79" s="2">
        <f t="shared" si="6"/>
        <v>31.311</v>
      </c>
      <c r="H79" s="2">
        <f>+H39*1.4</f>
        <v>34.79</v>
      </c>
      <c r="I79" s="4">
        <v>0.4</v>
      </c>
      <c r="K79" s="5" t="s">
        <v>44</v>
      </c>
      <c r="L79" s="2">
        <f t="shared" si="5"/>
        <v>40.2318</v>
      </c>
      <c r="M79" s="2">
        <f>+M39*1.4</f>
        <v>44.702</v>
      </c>
      <c r="N79" s="4">
        <v>0.4</v>
      </c>
    </row>
    <row r="80" spans="1:14" ht="12.75" customHeight="1">
      <c r="A80" s="5" t="s">
        <v>45</v>
      </c>
      <c r="B80" s="2">
        <f t="shared" si="3"/>
        <v>40.519169999999995</v>
      </c>
      <c r="C80" s="2">
        <f>+C39*1.41</f>
        <v>45.0213</v>
      </c>
      <c r="D80" s="4">
        <v>0.41</v>
      </c>
      <c r="F80" s="5" t="s">
        <v>45</v>
      </c>
      <c r="G80" s="2">
        <f t="shared" si="6"/>
        <v>31.53465</v>
      </c>
      <c r="H80" s="2">
        <f>+H39*1.41</f>
        <v>35.0385</v>
      </c>
      <c r="I80" s="4">
        <v>0.41</v>
      </c>
      <c r="K80" s="5" t="s">
        <v>45</v>
      </c>
      <c r="L80" s="2">
        <f t="shared" si="5"/>
        <v>40.519169999999995</v>
      </c>
      <c r="M80" s="2">
        <f>+M39*1.41</f>
        <v>45.0213</v>
      </c>
      <c r="N80" s="4">
        <v>0.41</v>
      </c>
    </row>
    <row r="81" spans="1:14" ht="12.75" customHeight="1">
      <c r="A81" s="5" t="s">
        <v>46</v>
      </c>
      <c r="B81" s="2">
        <f t="shared" si="3"/>
        <v>40.80654</v>
      </c>
      <c r="C81" s="2">
        <f>+C39*1.42</f>
        <v>45.340599999999995</v>
      </c>
      <c r="D81" s="4">
        <v>0.42</v>
      </c>
      <c r="F81" s="5" t="s">
        <v>46</v>
      </c>
      <c r="G81" s="2">
        <f t="shared" si="6"/>
        <v>31.7583</v>
      </c>
      <c r="H81" s="2">
        <f>+H39*1.42</f>
        <v>35.287</v>
      </c>
      <c r="I81" s="4">
        <v>0.42</v>
      </c>
      <c r="K81" s="5" t="s">
        <v>46</v>
      </c>
      <c r="L81" s="2">
        <f t="shared" si="5"/>
        <v>40.80654</v>
      </c>
      <c r="M81" s="2">
        <f>+M39*1.42</f>
        <v>45.340599999999995</v>
      </c>
      <c r="N81" s="4">
        <v>0.42</v>
      </c>
    </row>
    <row r="82" spans="1:14" ht="12.75">
      <c r="A82" s="5" t="s">
        <v>66</v>
      </c>
      <c r="B82" s="2">
        <f t="shared" si="3"/>
        <v>41.09391</v>
      </c>
      <c r="C82" s="2">
        <f>+C39*1.43</f>
        <v>45.6599</v>
      </c>
      <c r="D82" s="4">
        <v>0.43</v>
      </c>
      <c r="F82" s="5" t="s">
        <v>66</v>
      </c>
      <c r="G82" s="2">
        <f t="shared" si="6"/>
        <v>31.98195</v>
      </c>
      <c r="H82" s="2">
        <f>+H39*1.43</f>
        <v>35.5355</v>
      </c>
      <c r="I82" s="4">
        <v>0.43</v>
      </c>
      <c r="J82" s="20"/>
      <c r="K82" s="5" t="s">
        <v>66</v>
      </c>
      <c r="L82" s="2">
        <f t="shared" si="5"/>
        <v>41.09391</v>
      </c>
      <c r="M82" s="2">
        <f>+M39*1.43</f>
        <v>45.6599</v>
      </c>
      <c r="N82" s="4">
        <v>0.43</v>
      </c>
    </row>
    <row r="83" spans="1:14" ht="12.75">
      <c r="A83" s="5" t="s">
        <v>47</v>
      </c>
      <c r="B83" s="2">
        <f t="shared" si="3"/>
        <v>41.38128</v>
      </c>
      <c r="C83" s="2">
        <f>+C39*1.44</f>
        <v>45.9792</v>
      </c>
      <c r="D83" s="4">
        <v>0.44</v>
      </c>
      <c r="F83" s="5" t="s">
        <v>47</v>
      </c>
      <c r="G83" s="2">
        <f t="shared" si="6"/>
        <v>32.2056</v>
      </c>
      <c r="H83" s="2">
        <f>+H39*1.44</f>
        <v>35.784</v>
      </c>
      <c r="I83" s="4">
        <v>0.44</v>
      </c>
      <c r="J83" s="9"/>
      <c r="K83" s="5" t="s">
        <v>47</v>
      </c>
      <c r="L83" s="2">
        <f t="shared" si="5"/>
        <v>41.38128</v>
      </c>
      <c r="M83" s="2">
        <f>+M39*1.44</f>
        <v>45.9792</v>
      </c>
      <c r="N83" s="4">
        <v>0.44</v>
      </c>
    </row>
    <row r="84" spans="1:14" ht="12.75">
      <c r="A84" s="5" t="s">
        <v>48</v>
      </c>
      <c r="B84" s="2">
        <f t="shared" si="3"/>
        <v>41.66865</v>
      </c>
      <c r="C84" s="2">
        <f>+C39*1.45</f>
        <v>46.2985</v>
      </c>
      <c r="D84" s="4">
        <v>0.45</v>
      </c>
      <c r="F84" s="5" t="s">
        <v>48</v>
      </c>
      <c r="G84" s="2">
        <f t="shared" si="6"/>
        <v>32.42925</v>
      </c>
      <c r="H84" s="2">
        <f>+H39*1.45</f>
        <v>36.0325</v>
      </c>
      <c r="I84" s="4">
        <v>0.45</v>
      </c>
      <c r="J84" s="9"/>
      <c r="K84" s="5" t="s">
        <v>48</v>
      </c>
      <c r="L84" s="2">
        <f t="shared" si="5"/>
        <v>41.66865</v>
      </c>
      <c r="M84" s="2">
        <f>+M39*1.45</f>
        <v>46.2985</v>
      </c>
      <c r="N84" s="4">
        <v>0.45</v>
      </c>
    </row>
    <row r="85" spans="1:14" ht="12.75">
      <c r="A85" s="5" t="s">
        <v>49</v>
      </c>
      <c r="B85" s="2">
        <f t="shared" si="3"/>
        <v>41.956019999999995</v>
      </c>
      <c r="C85" s="2">
        <f>+C39*1.46</f>
        <v>46.617799999999995</v>
      </c>
      <c r="D85" s="4">
        <v>0.46</v>
      </c>
      <c r="F85" s="5" t="s">
        <v>49</v>
      </c>
      <c r="G85" s="2">
        <f t="shared" si="6"/>
        <v>32.6529</v>
      </c>
      <c r="H85" s="2">
        <f>+H39*1.46</f>
        <v>36.281</v>
      </c>
      <c r="I85" s="4">
        <v>0.46</v>
      </c>
      <c r="K85" s="5" t="s">
        <v>49</v>
      </c>
      <c r="L85" s="2">
        <f t="shared" si="5"/>
        <v>41.956019999999995</v>
      </c>
      <c r="M85" s="2">
        <f>+M39*1.46</f>
        <v>46.617799999999995</v>
      </c>
      <c r="N85" s="4">
        <v>0.46</v>
      </c>
    </row>
    <row r="86" spans="1:14" ht="12.75">
      <c r="A86" s="5" t="s">
        <v>50</v>
      </c>
      <c r="B86" s="2">
        <f t="shared" si="3"/>
        <v>42.243390000000005</v>
      </c>
      <c r="C86" s="2">
        <f>+C39*1.47</f>
        <v>46.9371</v>
      </c>
      <c r="D86" s="4">
        <v>0.47</v>
      </c>
      <c r="F86" s="5" t="s">
        <v>50</v>
      </c>
      <c r="G86" s="2">
        <f t="shared" si="6"/>
        <v>32.87655</v>
      </c>
      <c r="H86" s="2">
        <f>+H39*1.47</f>
        <v>36.5295</v>
      </c>
      <c r="I86" s="4">
        <v>0.47</v>
      </c>
      <c r="K86" s="5" t="s">
        <v>50</v>
      </c>
      <c r="L86" s="2">
        <f t="shared" si="5"/>
        <v>42.243390000000005</v>
      </c>
      <c r="M86" s="2">
        <f>+M39*1.47</f>
        <v>46.9371</v>
      </c>
      <c r="N86" s="4">
        <v>0.47</v>
      </c>
    </row>
    <row r="87" spans="1:13" ht="12.75">
      <c r="A87" s="23"/>
      <c r="B87" s="23"/>
      <c r="C87" s="23"/>
      <c r="D87" s="9"/>
      <c r="E87" s="9"/>
      <c r="F87" s="25" t="s">
        <v>74</v>
      </c>
      <c r="G87" s="28"/>
      <c r="H87" s="28"/>
      <c r="I87" s="20"/>
      <c r="J87" s="20"/>
      <c r="K87" s="20"/>
      <c r="L87" s="30"/>
      <c r="M87" s="30"/>
    </row>
    <row r="88" spans="1:13" ht="12.75">
      <c r="A88" s="23"/>
      <c r="B88" s="23"/>
      <c r="C88" s="23"/>
      <c r="D88" s="9"/>
      <c r="E88" s="9"/>
      <c r="F88" s="20" t="s">
        <v>72</v>
      </c>
      <c r="G88" s="20"/>
      <c r="H88" s="20"/>
      <c r="I88" s="20"/>
      <c r="J88" s="21"/>
      <c r="K88" s="22"/>
      <c r="L88" s="22"/>
      <c r="M88" s="22"/>
    </row>
    <row r="89" spans="1:12" ht="12.75">
      <c r="A89" s="8"/>
      <c r="B89" s="11"/>
      <c r="C89" s="11"/>
      <c r="D89" s="12"/>
      <c r="E89" s="9"/>
      <c r="F89" s="8"/>
      <c r="G89" s="11"/>
      <c r="H89" s="11"/>
      <c r="I89" s="12"/>
      <c r="J89" s="9"/>
      <c r="K89" s="9"/>
      <c r="L89" s="9"/>
    </row>
    <row r="90" spans="1:12" ht="12.75">
      <c r="A90" s="8"/>
      <c r="B90" s="11"/>
      <c r="C90" s="11"/>
      <c r="D90" s="12"/>
      <c r="E90" s="9"/>
      <c r="F90" s="8"/>
      <c r="G90" s="11"/>
      <c r="H90" s="11"/>
      <c r="I90" s="12"/>
      <c r="J90" s="9"/>
      <c r="K90" s="9"/>
      <c r="L90" s="9"/>
    </row>
    <row r="91" spans="1:13" ht="12.75">
      <c r="A91" s="8"/>
      <c r="B91" s="11"/>
      <c r="C91" s="11"/>
      <c r="D91" s="12"/>
      <c r="E91" s="9"/>
      <c r="F91" s="8"/>
      <c r="G91" s="25"/>
      <c r="H91" s="28"/>
      <c r="I91" s="28"/>
      <c r="J91" s="20"/>
      <c r="K91" s="20"/>
      <c r="L91" s="20"/>
      <c r="M91" s="30"/>
    </row>
    <row r="92" spans="1:13" ht="12.75">
      <c r="A92" s="8"/>
      <c r="B92" s="11"/>
      <c r="C92" s="11"/>
      <c r="D92" s="12"/>
      <c r="E92" s="9"/>
      <c r="F92" s="8"/>
      <c r="G92" s="20"/>
      <c r="H92" s="20"/>
      <c r="I92" s="20"/>
      <c r="J92" s="20"/>
      <c r="K92" s="21"/>
      <c r="L92" s="22"/>
      <c r="M92" s="22"/>
    </row>
    <row r="93" spans="1:13" ht="12.75">
      <c r="A93" s="8"/>
      <c r="B93" s="11"/>
      <c r="C93" s="11"/>
      <c r="D93" s="12"/>
      <c r="E93" s="9"/>
      <c r="F93" s="8"/>
      <c r="J93" s="9"/>
      <c r="K93" s="8"/>
      <c r="L93" s="11"/>
      <c r="M93" s="11"/>
    </row>
    <row r="94" spans="1:13" ht="12.75">
      <c r="A94" s="8"/>
      <c r="B94" s="11"/>
      <c r="C94" s="11"/>
      <c r="D94" s="12"/>
      <c r="E94" s="9"/>
      <c r="F94" s="8"/>
      <c r="G94" s="25"/>
      <c r="H94" s="28"/>
      <c r="I94" s="28"/>
      <c r="J94" s="20"/>
      <c r="K94" s="20"/>
      <c r="L94" s="20"/>
      <c r="M94" s="30"/>
    </row>
    <row r="95" spans="1:13" ht="12.75">
      <c r="A95" s="8"/>
      <c r="B95" s="11"/>
      <c r="C95" s="11"/>
      <c r="D95" s="12"/>
      <c r="E95" s="9"/>
      <c r="F95" s="8"/>
      <c r="G95" s="20"/>
      <c r="H95" s="20"/>
      <c r="I95" s="20"/>
      <c r="J95" s="20"/>
      <c r="K95" s="21"/>
      <c r="L95" s="22"/>
      <c r="M95" s="22"/>
    </row>
    <row r="96" spans="1:12" ht="12.75">
      <c r="A96" s="8"/>
      <c r="B96" s="11"/>
      <c r="C96" s="11"/>
      <c r="D96" s="12"/>
      <c r="E96" s="9"/>
      <c r="F96" s="8"/>
      <c r="G96" s="11"/>
      <c r="H96" s="11"/>
      <c r="I96" s="12"/>
      <c r="J96" s="9"/>
      <c r="K96" s="9"/>
      <c r="L96" s="9"/>
    </row>
    <row r="97" spans="1:12" ht="12.75">
      <c r="A97" s="8"/>
      <c r="B97" s="11"/>
      <c r="C97" s="11"/>
      <c r="D97" s="12"/>
      <c r="E97" s="9"/>
      <c r="F97" s="8"/>
      <c r="G97" s="11"/>
      <c r="H97" s="11"/>
      <c r="I97" s="12"/>
      <c r="J97" s="9"/>
      <c r="K97" s="9"/>
      <c r="L97" s="9"/>
    </row>
    <row r="98" spans="1:12" ht="12.75">
      <c r="A98" s="8"/>
      <c r="B98" s="11"/>
      <c r="C98" s="11"/>
      <c r="D98" s="12"/>
      <c r="E98" s="9"/>
      <c r="F98" s="8"/>
      <c r="G98" s="11"/>
      <c r="H98" s="11"/>
      <c r="I98" s="12"/>
      <c r="J98" s="9"/>
      <c r="K98" s="9"/>
      <c r="L98" s="9"/>
    </row>
    <row r="99" spans="1:12" ht="12.75">
      <c r="A99" s="8"/>
      <c r="B99" s="11"/>
      <c r="C99" s="11"/>
      <c r="D99" s="12"/>
      <c r="E99" s="9"/>
      <c r="F99" s="8"/>
      <c r="G99" s="11"/>
      <c r="H99" s="11"/>
      <c r="I99" s="12"/>
      <c r="J99" s="9"/>
      <c r="K99" s="9"/>
      <c r="L99" s="9"/>
    </row>
    <row r="100" spans="1:12" ht="12.75">
      <c r="A100" s="8"/>
      <c r="B100" s="11"/>
      <c r="C100" s="11"/>
      <c r="D100" s="12"/>
      <c r="E100" s="9"/>
      <c r="F100" s="8"/>
      <c r="G100" s="11"/>
      <c r="H100" s="11"/>
      <c r="I100" s="12"/>
      <c r="J100" s="9"/>
      <c r="K100" s="9"/>
      <c r="L100" s="9"/>
    </row>
    <row r="101" spans="1:12" ht="12.75">
      <c r="A101" s="8"/>
      <c r="B101" s="11"/>
      <c r="C101" s="11"/>
      <c r="D101" s="12"/>
      <c r="E101" s="9"/>
      <c r="F101" s="8"/>
      <c r="G101" s="11"/>
      <c r="H101" s="11"/>
      <c r="I101" s="12"/>
      <c r="J101" s="9"/>
      <c r="K101" s="9"/>
      <c r="L101" s="9"/>
    </row>
    <row r="102" spans="1:12" ht="12.75">
      <c r="A102" s="8"/>
      <c r="B102" s="11"/>
      <c r="C102" s="11"/>
      <c r="D102" s="12"/>
      <c r="E102" s="9"/>
      <c r="F102" s="8"/>
      <c r="G102" s="11"/>
      <c r="H102" s="11"/>
      <c r="I102" s="12"/>
      <c r="J102" s="9"/>
      <c r="K102" s="9"/>
      <c r="L102" s="9"/>
    </row>
    <row r="103" spans="1:12" ht="12.75">
      <c r="A103" s="8"/>
      <c r="B103" s="11"/>
      <c r="C103" s="11"/>
      <c r="D103" s="12"/>
      <c r="E103" s="9"/>
      <c r="F103" s="8"/>
      <c r="G103" s="11"/>
      <c r="H103" s="11"/>
      <c r="I103" s="12"/>
      <c r="J103" s="9"/>
      <c r="K103" s="9"/>
      <c r="L103" s="9"/>
    </row>
    <row r="104" spans="1:12" ht="12.75">
      <c r="A104" s="8"/>
      <c r="B104" s="11"/>
      <c r="C104" s="11"/>
      <c r="D104" s="12"/>
      <c r="E104" s="9"/>
      <c r="F104" s="8"/>
      <c r="G104" s="11"/>
      <c r="H104" s="11"/>
      <c r="I104" s="12"/>
      <c r="J104" s="9"/>
      <c r="K104" s="9"/>
      <c r="L104" s="9"/>
    </row>
    <row r="105" spans="1:12" ht="12.75">
      <c r="A105" s="8"/>
      <c r="B105" s="11"/>
      <c r="C105" s="11"/>
      <c r="D105" s="12"/>
      <c r="E105" s="9"/>
      <c r="F105" s="8"/>
      <c r="G105" s="11"/>
      <c r="H105" s="11"/>
      <c r="I105" s="12"/>
      <c r="J105" s="9"/>
      <c r="K105" s="9"/>
      <c r="L105" s="9"/>
    </row>
    <row r="106" spans="1:12" ht="12.75">
      <c r="A106" s="8"/>
      <c r="B106" s="11"/>
      <c r="C106" s="11"/>
      <c r="D106" s="12"/>
      <c r="E106" s="9"/>
      <c r="F106" s="8"/>
      <c r="G106" s="11"/>
      <c r="H106" s="11"/>
      <c r="I106" s="12"/>
      <c r="J106" s="9"/>
      <c r="K106" s="9"/>
      <c r="L106" s="9"/>
    </row>
    <row r="107" spans="1:12" ht="12.75">
      <c r="A107" s="8"/>
      <c r="B107" s="11"/>
      <c r="C107" s="11"/>
      <c r="D107" s="12"/>
      <c r="E107" s="9"/>
      <c r="F107" s="8"/>
      <c r="G107" s="11"/>
      <c r="H107" s="11"/>
      <c r="I107" s="12"/>
      <c r="J107" s="9"/>
      <c r="K107" s="9"/>
      <c r="L107" s="9"/>
    </row>
    <row r="108" spans="1:12" ht="12.75">
      <c r="A108" s="8"/>
      <c r="B108" s="11"/>
      <c r="C108" s="11"/>
      <c r="D108" s="12"/>
      <c r="E108" s="9"/>
      <c r="F108" s="8"/>
      <c r="G108" s="11"/>
      <c r="H108" s="11"/>
      <c r="I108" s="12"/>
      <c r="J108" s="9"/>
      <c r="K108" s="9"/>
      <c r="L108" s="9"/>
    </row>
    <row r="109" spans="1:12" ht="12.75">
      <c r="A109" s="8"/>
      <c r="B109" s="11"/>
      <c r="C109" s="11"/>
      <c r="D109" s="12"/>
      <c r="E109" s="9"/>
      <c r="F109" s="8"/>
      <c r="G109" s="11"/>
      <c r="H109" s="11"/>
      <c r="I109" s="12"/>
      <c r="J109" s="9"/>
      <c r="K109" s="9"/>
      <c r="L109" s="9"/>
    </row>
    <row r="110" spans="1:12" ht="12.75">
      <c r="A110" s="8"/>
      <c r="B110" s="11"/>
      <c r="C110" s="11"/>
      <c r="D110" s="12"/>
      <c r="E110" s="9"/>
      <c r="F110" s="8"/>
      <c r="G110" s="11"/>
      <c r="H110" s="11"/>
      <c r="I110" s="12"/>
      <c r="J110" s="9"/>
      <c r="K110" s="9"/>
      <c r="L110" s="9"/>
    </row>
    <row r="111" spans="1:12" ht="12.75">
      <c r="A111" s="17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31" ht="12.75">
      <c r="C131" t="s">
        <v>52</v>
      </c>
    </row>
    <row r="134" spans="1:9" ht="12.7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2.7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2.7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2.7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8">
      <c r="A138" s="9"/>
      <c r="B138" s="9"/>
      <c r="C138" s="9"/>
      <c r="D138" s="15"/>
      <c r="E138" s="9"/>
      <c r="F138" s="9"/>
      <c r="G138" s="9"/>
      <c r="H138" s="9"/>
      <c r="I138" s="9"/>
    </row>
    <row r="139" spans="1:9" ht="12.7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2.75">
      <c r="A140" s="9"/>
      <c r="B140" s="16"/>
      <c r="C140" s="17"/>
      <c r="D140" s="8"/>
      <c r="E140" s="9"/>
      <c r="F140" s="9"/>
      <c r="G140" s="16"/>
      <c r="H140" s="17"/>
      <c r="I140" s="8"/>
    </row>
    <row r="141" spans="1:9" ht="12.75">
      <c r="A141" s="9"/>
      <c r="B141" s="17"/>
      <c r="C141" s="17"/>
      <c r="D141" s="9"/>
      <c r="E141" s="9"/>
      <c r="F141" s="9"/>
      <c r="G141" s="17"/>
      <c r="H141" s="17"/>
      <c r="I141" s="9"/>
    </row>
    <row r="142" spans="1:9" ht="12.75">
      <c r="A142" s="9"/>
      <c r="B142" s="11"/>
      <c r="C142" s="11"/>
      <c r="D142" s="18"/>
      <c r="E142" s="9"/>
      <c r="F142" s="8"/>
      <c r="G142" s="11"/>
      <c r="H142" s="11"/>
      <c r="I142" s="18"/>
    </row>
    <row r="143" spans="1:9" ht="12.75">
      <c r="A143" s="8"/>
      <c r="B143" s="11"/>
      <c r="C143" s="11"/>
      <c r="D143" s="12"/>
      <c r="E143" s="9"/>
      <c r="F143" s="8"/>
      <c r="G143" s="11"/>
      <c r="H143" s="11"/>
      <c r="I143" s="12"/>
    </row>
    <row r="144" spans="1:9" ht="12.75">
      <c r="A144" s="8"/>
      <c r="B144" s="11"/>
      <c r="C144" s="11"/>
      <c r="D144" s="12"/>
      <c r="E144" s="9"/>
      <c r="F144" s="8"/>
      <c r="G144" s="11"/>
      <c r="H144" s="11"/>
      <c r="I144" s="12"/>
    </row>
    <row r="145" spans="1:9" ht="12.75">
      <c r="A145" s="8"/>
      <c r="B145" s="11"/>
      <c r="C145" s="11"/>
      <c r="D145" s="12"/>
      <c r="E145" s="9"/>
      <c r="F145" s="8"/>
      <c r="G145" s="11"/>
      <c r="H145" s="11"/>
      <c r="I145" s="12"/>
    </row>
    <row r="146" spans="1:9" ht="12.75">
      <c r="A146" s="8"/>
      <c r="B146" s="11"/>
      <c r="C146" s="11"/>
      <c r="D146" s="12"/>
      <c r="E146" s="9"/>
      <c r="F146" s="8"/>
      <c r="G146" s="11"/>
      <c r="H146" s="11"/>
      <c r="I146" s="12"/>
    </row>
    <row r="147" spans="1:9" ht="12.75">
      <c r="A147" s="8"/>
      <c r="B147" s="11"/>
      <c r="C147" s="11"/>
      <c r="D147" s="12"/>
      <c r="E147" s="9"/>
      <c r="F147" s="8"/>
      <c r="G147" s="11"/>
      <c r="H147" s="11"/>
      <c r="I147" s="12"/>
    </row>
    <row r="148" spans="1:9" ht="12.75">
      <c r="A148" s="8"/>
      <c r="B148" s="11"/>
      <c r="C148" s="11"/>
      <c r="D148" s="12"/>
      <c r="E148" s="9"/>
      <c r="F148" s="8"/>
      <c r="G148" s="11"/>
      <c r="H148" s="11"/>
      <c r="I148" s="12"/>
    </row>
    <row r="149" spans="1:9" ht="12.75">
      <c r="A149" s="8"/>
      <c r="B149" s="11"/>
      <c r="C149" s="11"/>
      <c r="D149" s="12"/>
      <c r="E149" s="9"/>
      <c r="F149" s="8"/>
      <c r="G149" s="11"/>
      <c r="H149" s="11"/>
      <c r="I149" s="12"/>
    </row>
    <row r="150" spans="1:9" ht="12.75">
      <c r="A150" s="8"/>
      <c r="B150" s="11"/>
      <c r="C150" s="11"/>
      <c r="D150" s="12"/>
      <c r="E150" s="9"/>
      <c r="F150" s="8"/>
      <c r="G150" s="11"/>
      <c r="H150" s="11"/>
      <c r="I150" s="12"/>
    </row>
    <row r="151" spans="1:9" ht="12.75">
      <c r="A151" s="8"/>
      <c r="B151" s="11"/>
      <c r="C151" s="11"/>
      <c r="D151" s="12"/>
      <c r="E151" s="9"/>
      <c r="F151" s="8"/>
      <c r="G151" s="11"/>
      <c r="H151" s="11"/>
      <c r="I151" s="12"/>
    </row>
    <row r="152" spans="1:9" ht="12.75">
      <c r="A152" s="8"/>
      <c r="B152" s="11"/>
      <c r="C152" s="11"/>
      <c r="D152" s="12"/>
      <c r="E152" s="9"/>
      <c r="F152" s="8"/>
      <c r="G152" s="11"/>
      <c r="H152" s="11"/>
      <c r="I152" s="12"/>
    </row>
    <row r="153" spans="1:9" ht="12.75">
      <c r="A153" s="8"/>
      <c r="B153" s="11"/>
      <c r="C153" s="11"/>
      <c r="D153" s="12"/>
      <c r="E153" s="9"/>
      <c r="F153" s="8"/>
      <c r="G153" s="11"/>
      <c r="H153" s="11"/>
      <c r="I153" s="12"/>
    </row>
    <row r="154" spans="1:9" ht="12.75">
      <c r="A154" s="8"/>
      <c r="B154" s="11"/>
      <c r="C154" s="11"/>
      <c r="D154" s="12"/>
      <c r="E154" s="9"/>
      <c r="F154" s="8"/>
      <c r="G154" s="11"/>
      <c r="H154" s="11"/>
      <c r="I154" s="12"/>
    </row>
    <row r="155" spans="1:9" ht="12.75">
      <c r="A155" s="8"/>
      <c r="B155" s="11"/>
      <c r="C155" s="11"/>
      <c r="D155" s="12"/>
      <c r="E155" s="9"/>
      <c r="F155" s="8"/>
      <c r="G155" s="11"/>
      <c r="H155" s="11"/>
      <c r="I155" s="12"/>
    </row>
    <row r="156" spans="1:9" ht="12.75">
      <c r="A156" s="8"/>
      <c r="B156" s="11"/>
      <c r="C156" s="11"/>
      <c r="D156" s="12"/>
      <c r="E156" s="9"/>
      <c r="F156" s="8"/>
      <c r="G156" s="11"/>
      <c r="H156" s="11"/>
      <c r="I156" s="12"/>
    </row>
    <row r="157" spans="1:9" ht="12.75">
      <c r="A157" s="8"/>
      <c r="B157" s="11"/>
      <c r="C157" s="11"/>
      <c r="D157" s="12"/>
      <c r="E157" s="9"/>
      <c r="F157" s="8"/>
      <c r="G157" s="11"/>
      <c r="H157" s="11"/>
      <c r="I157" s="12"/>
    </row>
    <row r="158" spans="1:9" ht="12.75">
      <c r="A158" s="8"/>
      <c r="B158" s="11"/>
      <c r="C158" s="11"/>
      <c r="D158" s="12"/>
      <c r="E158" s="9"/>
      <c r="F158" s="8"/>
      <c r="G158" s="11"/>
      <c r="H158" s="11"/>
      <c r="I158" s="12"/>
    </row>
    <row r="159" spans="1:9" ht="12.75">
      <c r="A159" s="8"/>
      <c r="B159" s="11"/>
      <c r="C159" s="11"/>
      <c r="D159" s="12"/>
      <c r="E159" s="9"/>
      <c r="F159" s="8"/>
      <c r="G159" s="11"/>
      <c r="H159" s="11"/>
      <c r="I159" s="12"/>
    </row>
    <row r="160" spans="1:9" ht="12.75">
      <c r="A160" s="8"/>
      <c r="B160" s="11"/>
      <c r="C160" s="11"/>
      <c r="D160" s="12"/>
      <c r="E160" s="9"/>
      <c r="F160" s="8"/>
      <c r="G160" s="11"/>
      <c r="H160" s="11"/>
      <c r="I160" s="12"/>
    </row>
    <row r="161" spans="1:9" ht="12.75">
      <c r="A161" s="8"/>
      <c r="B161" s="11"/>
      <c r="C161" s="11"/>
      <c r="D161" s="12"/>
      <c r="E161" s="9"/>
      <c r="F161" s="8"/>
      <c r="G161" s="11"/>
      <c r="H161" s="11"/>
      <c r="I161" s="12"/>
    </row>
    <row r="162" spans="1:9" ht="12.75">
      <c r="A162" s="8"/>
      <c r="B162" s="11"/>
      <c r="C162" s="11"/>
      <c r="D162" s="12"/>
      <c r="E162" s="9"/>
      <c r="F162" s="8"/>
      <c r="G162" s="11"/>
      <c r="H162" s="11"/>
      <c r="I162" s="12"/>
    </row>
    <row r="163" spans="1:9" ht="12.75">
      <c r="A163" s="8"/>
      <c r="B163" s="11"/>
      <c r="C163" s="11"/>
      <c r="D163" s="12"/>
      <c r="E163" s="9"/>
      <c r="F163" s="8"/>
      <c r="G163" s="11"/>
      <c r="H163" s="11"/>
      <c r="I163" s="12"/>
    </row>
    <row r="164" spans="1:9" ht="12.75">
      <c r="A164" s="8"/>
      <c r="B164" s="11"/>
      <c r="C164" s="11"/>
      <c r="D164" s="12"/>
      <c r="E164" s="9"/>
      <c r="F164" s="8"/>
      <c r="G164" s="11"/>
      <c r="H164" s="11"/>
      <c r="I164" s="12"/>
    </row>
    <row r="165" spans="1:9" ht="12.75">
      <c r="A165" s="8"/>
      <c r="B165" s="11"/>
      <c r="C165" s="11"/>
      <c r="D165" s="12"/>
      <c r="E165" s="9"/>
      <c r="F165" s="8"/>
      <c r="G165" s="11"/>
      <c r="H165" s="11"/>
      <c r="I165" s="12"/>
    </row>
    <row r="166" spans="1:9" ht="12.75">
      <c r="A166" s="8"/>
      <c r="B166" s="11"/>
      <c r="C166" s="11"/>
      <c r="D166" s="12"/>
      <c r="E166" s="9"/>
      <c r="F166" s="8"/>
      <c r="G166" s="11"/>
      <c r="H166" s="11"/>
      <c r="I166" s="12"/>
    </row>
    <row r="167" spans="1:9" ht="12.75">
      <c r="A167" s="17"/>
      <c r="B167" s="9"/>
      <c r="C167" s="9"/>
      <c r="D167" s="9"/>
      <c r="E167" s="9"/>
      <c r="F167" s="8"/>
      <c r="G167" s="11"/>
      <c r="H167" s="11"/>
      <c r="I167" s="12"/>
    </row>
    <row r="168" spans="1:9" ht="12.75">
      <c r="A168" s="9"/>
      <c r="B168" s="9"/>
      <c r="C168" s="9"/>
      <c r="D168" s="9"/>
      <c r="E168" s="9"/>
      <c r="F168" s="8"/>
      <c r="G168" s="11"/>
      <c r="H168" s="11"/>
      <c r="I168" s="12"/>
    </row>
    <row r="169" spans="1:9" ht="12.75">
      <c r="A169" s="9"/>
      <c r="B169" s="9"/>
      <c r="C169" s="9"/>
      <c r="D169" s="9"/>
      <c r="E169" s="9"/>
      <c r="F169" s="8"/>
      <c r="G169" s="11"/>
      <c r="H169" s="11"/>
      <c r="I169" s="12"/>
    </row>
    <row r="170" spans="1:9" ht="12.75">
      <c r="A170" s="9"/>
      <c r="B170" s="9"/>
      <c r="C170" s="9"/>
      <c r="D170" s="9"/>
      <c r="E170" s="9"/>
      <c r="F170" s="8"/>
      <c r="G170" s="11"/>
      <c r="H170" s="11"/>
      <c r="I170" s="12"/>
    </row>
    <row r="171" spans="1:9" ht="12.75">
      <c r="A171" s="9"/>
      <c r="B171" s="9"/>
      <c r="C171" s="9"/>
      <c r="D171" s="9"/>
      <c r="E171" s="9"/>
      <c r="F171" s="8"/>
      <c r="G171" s="11"/>
      <c r="H171" s="11"/>
      <c r="I171" s="12"/>
    </row>
    <row r="172" spans="1:9" ht="12.75">
      <c r="A172" s="9"/>
      <c r="B172" s="9"/>
      <c r="C172" s="9"/>
      <c r="D172" s="9"/>
      <c r="E172" s="9"/>
      <c r="F172" s="8"/>
      <c r="G172" s="11"/>
      <c r="H172" s="11"/>
      <c r="I172" s="12"/>
    </row>
    <row r="173" spans="1:9" ht="12.75">
      <c r="A173" s="9"/>
      <c r="B173" s="9"/>
      <c r="C173" s="9"/>
      <c r="D173" s="9"/>
      <c r="E173" s="9"/>
      <c r="F173" s="8"/>
      <c r="G173" s="11"/>
      <c r="H173" s="11"/>
      <c r="I173" s="12"/>
    </row>
    <row r="174" spans="1:9" ht="12.75">
      <c r="A174" s="9"/>
      <c r="B174" s="9"/>
      <c r="C174" s="9"/>
      <c r="D174" s="9"/>
      <c r="E174" s="9"/>
      <c r="F174" s="8"/>
      <c r="G174" s="11"/>
      <c r="H174" s="11"/>
      <c r="I174" s="12"/>
    </row>
    <row r="175" spans="1:9" ht="12.75">
      <c r="A175" s="9"/>
      <c r="B175" s="9"/>
      <c r="C175" s="9"/>
      <c r="D175" s="9"/>
      <c r="E175" s="9"/>
      <c r="F175" s="8"/>
      <c r="G175" s="11"/>
      <c r="H175" s="11"/>
      <c r="I175" s="12"/>
    </row>
    <row r="176" spans="1:9" ht="12.75">
      <c r="A176" s="9"/>
      <c r="B176" s="9"/>
      <c r="C176" s="9"/>
      <c r="D176" s="9"/>
      <c r="E176" s="9"/>
      <c r="F176" s="8"/>
      <c r="G176" s="11"/>
      <c r="H176" s="11"/>
      <c r="I176" s="12"/>
    </row>
    <row r="177" spans="1:9" ht="12.75">
      <c r="A177" s="9"/>
      <c r="B177" s="9"/>
      <c r="C177" s="9"/>
      <c r="D177" s="9"/>
      <c r="E177" s="9"/>
      <c r="F177" s="8"/>
      <c r="G177" s="11"/>
      <c r="H177" s="11"/>
      <c r="I177" s="12"/>
    </row>
    <row r="178" spans="1:9" ht="12.75">
      <c r="A178" s="9"/>
      <c r="B178" s="9"/>
      <c r="C178" s="9"/>
      <c r="D178" s="9"/>
      <c r="E178" s="9"/>
      <c r="F178" s="8"/>
      <c r="G178" s="11"/>
      <c r="H178" s="11"/>
      <c r="I178" s="12"/>
    </row>
    <row r="179" spans="1:9" ht="12.75">
      <c r="A179" s="9"/>
      <c r="B179" s="9"/>
      <c r="C179" s="9"/>
      <c r="D179" s="9"/>
      <c r="E179" s="9"/>
      <c r="F179" s="8"/>
      <c r="G179" s="11"/>
      <c r="H179" s="11"/>
      <c r="I179" s="12"/>
    </row>
    <row r="180" spans="1:9" ht="12.75">
      <c r="A180" s="9"/>
      <c r="B180" s="9"/>
      <c r="C180" s="9"/>
      <c r="D180" s="9"/>
      <c r="E180" s="9"/>
      <c r="F180" s="8"/>
      <c r="G180" s="11"/>
      <c r="H180" s="11"/>
      <c r="I180" s="12"/>
    </row>
    <row r="181" spans="1:9" ht="12.75">
      <c r="A181" s="9"/>
      <c r="B181" s="9"/>
      <c r="C181" s="9"/>
      <c r="D181" s="9"/>
      <c r="E181" s="9"/>
      <c r="F181" s="8"/>
      <c r="G181" s="11"/>
      <c r="H181" s="11"/>
      <c r="I181" s="12"/>
    </row>
    <row r="182" spans="1:9" ht="12.75">
      <c r="A182" s="9"/>
      <c r="B182" s="9"/>
      <c r="C182" s="9"/>
      <c r="D182" s="9"/>
      <c r="E182" s="9"/>
      <c r="F182" s="8"/>
      <c r="G182" s="11"/>
      <c r="H182" s="11"/>
      <c r="I182" s="12"/>
    </row>
    <row r="183" spans="1:9" ht="12.75">
      <c r="A183" s="9"/>
      <c r="B183" s="9"/>
      <c r="C183" s="9"/>
      <c r="D183" s="9"/>
      <c r="E183" s="9"/>
      <c r="F183" s="8"/>
      <c r="G183" s="11"/>
      <c r="H183" s="11"/>
      <c r="I183" s="12"/>
    </row>
    <row r="184" spans="1:9" ht="12.75">
      <c r="A184" s="9"/>
      <c r="B184" s="9"/>
      <c r="C184" s="9"/>
      <c r="D184" s="9"/>
      <c r="E184" s="9"/>
      <c r="F184" s="8"/>
      <c r="G184" s="11"/>
      <c r="H184" s="11"/>
      <c r="I184" s="12"/>
    </row>
    <row r="185" spans="1:9" ht="12.75">
      <c r="A185" s="19"/>
      <c r="B185" s="19"/>
      <c r="C185" s="19"/>
      <c r="D185" s="19"/>
      <c r="E185" s="19"/>
      <c r="F185" s="13"/>
      <c r="G185" s="14"/>
      <c r="H185" s="11"/>
      <c r="I185" s="12"/>
    </row>
    <row r="186" spans="1:9" ht="12.75">
      <c r="A186" s="10"/>
      <c r="B186" s="9"/>
      <c r="C186" s="9"/>
      <c r="D186" s="9"/>
      <c r="E186" s="9"/>
      <c r="F186" s="10"/>
      <c r="G186" s="9"/>
      <c r="H186" s="9"/>
      <c r="I186" s="9"/>
    </row>
    <row r="187" spans="1:9" ht="12.75">
      <c r="A187" s="17"/>
      <c r="B187" s="9"/>
      <c r="C187" s="9"/>
      <c r="D187" s="9"/>
      <c r="E187" s="9"/>
      <c r="F187" s="8"/>
      <c r="G187" s="9"/>
      <c r="H187" s="9"/>
      <c r="I187" s="9"/>
    </row>
    <row r="188" spans="1:9" ht="12.75">
      <c r="A188" s="9"/>
      <c r="B188" s="9"/>
      <c r="C188" s="9"/>
      <c r="D188" s="9"/>
      <c r="E188" s="9"/>
      <c r="F188" s="8"/>
      <c r="G188" s="9"/>
      <c r="H188" s="9"/>
      <c r="I188" s="9"/>
    </row>
    <row r="189" spans="1:9" ht="12.75">
      <c r="A189" s="9"/>
      <c r="B189" s="9"/>
      <c r="C189" s="9"/>
      <c r="D189" s="9"/>
      <c r="E189" s="9"/>
      <c r="F189" s="8"/>
      <c r="G189" s="9"/>
      <c r="H189" s="9"/>
      <c r="I189" s="9"/>
    </row>
    <row r="190" spans="1:9" ht="12.75">
      <c r="A190" s="9"/>
      <c r="B190" s="9"/>
      <c r="C190" s="9"/>
      <c r="D190" s="9"/>
      <c r="E190" s="9"/>
      <c r="F190" s="8"/>
      <c r="G190" s="9"/>
      <c r="H190" s="9"/>
      <c r="I190" s="9"/>
    </row>
    <row r="191" spans="1:9" ht="12.75">
      <c r="A191" s="9"/>
      <c r="B191" s="9"/>
      <c r="C191" s="9"/>
      <c r="D191" s="9"/>
      <c r="E191" s="9"/>
      <c r="F191" s="8"/>
      <c r="G191" s="9"/>
      <c r="H191" s="9"/>
      <c r="I191" s="9"/>
    </row>
    <row r="192" spans="1:9" ht="12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2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2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2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2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2.7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2.7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2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2.7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2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2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2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2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2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2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2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2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2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2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2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2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2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2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2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2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2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2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2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2.7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2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2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2.7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2.7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2.7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2.7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2.7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2.7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2.7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2.7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2.7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2.7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2.75">
      <c r="A236" s="9"/>
      <c r="B236" s="9"/>
      <c r="C236" s="9"/>
      <c r="D236" s="9"/>
      <c r="E236" s="9"/>
      <c r="F236" s="9"/>
      <c r="G236" s="9"/>
      <c r="H236" s="9"/>
      <c r="I236" s="9"/>
    </row>
  </sheetData>
  <sheetProtection/>
  <printOptions/>
  <pageMargins left="0.7874015748031497" right="0" top="0" bottom="0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VDS</cp:lastModifiedBy>
  <cp:lastPrinted>2016-04-01T19:52:30Z</cp:lastPrinted>
  <dcterms:created xsi:type="dcterms:W3CDTF">2009-04-28T21:02:14Z</dcterms:created>
  <dcterms:modified xsi:type="dcterms:W3CDTF">2017-04-05T14:48:23Z</dcterms:modified>
  <cp:category/>
  <cp:version/>
  <cp:contentType/>
  <cp:contentStatus/>
</cp:coreProperties>
</file>